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230" windowWidth="17865" windowHeight="7590" activeTab="0"/>
  </bookViews>
  <sheets>
    <sheet name="Расплюсовка" sheetId="1" r:id="rId1"/>
    <sheet name="Команды" sheetId="2" r:id="rId2"/>
    <sheet name="Суммарные" sheetId="3" state="hidden" r:id="rId3"/>
    <sheet name="Спорные" sheetId="4" r:id="rId4"/>
  </sheets>
  <definedNames/>
  <calcPr fullCalcOnLoad="1"/>
</workbook>
</file>

<file path=xl/comments3.xml><?xml version="1.0" encoding="utf-8"?>
<comments xmlns="http://schemas.openxmlformats.org/spreadsheetml/2006/main">
  <authors>
    <author>ruineude</author>
  </authors>
  <commentList>
    <comment ref="B44" authorId="0">
      <text>
        <r>
          <rPr>
            <b/>
            <sz val="8"/>
            <rFont val="Tahoma"/>
            <family val="2"/>
          </rPr>
          <t>бывшие "Два капитана"</t>
        </r>
      </text>
    </comment>
  </commentList>
</comments>
</file>

<file path=xl/sharedStrings.xml><?xml version="1.0" encoding="utf-8"?>
<sst xmlns="http://schemas.openxmlformats.org/spreadsheetml/2006/main" count="1490" uniqueCount="341">
  <si>
    <t>№</t>
  </si>
  <si>
    <t>Название команды</t>
  </si>
  <si>
    <t>Город</t>
  </si>
  <si>
    <t>Головастики</t>
  </si>
  <si>
    <t>Великие Луки</t>
  </si>
  <si>
    <t>Без названия</t>
  </si>
  <si>
    <t>00X-Overmind</t>
  </si>
  <si>
    <t>Засада</t>
  </si>
  <si>
    <t>Golden Cup</t>
  </si>
  <si>
    <t>Неправильные пчёлы</t>
  </si>
  <si>
    <t>МЭЛС</t>
  </si>
  <si>
    <t>Смоленск</t>
  </si>
  <si>
    <t>Как мы называемся?</t>
  </si>
  <si>
    <t>Орлята</t>
  </si>
  <si>
    <t>Тур №1</t>
  </si>
  <si>
    <t>Тур №2</t>
  </si>
  <si>
    <t>Тур №3</t>
  </si>
  <si>
    <t>Место</t>
  </si>
  <si>
    <t>Команда</t>
  </si>
  <si>
    <t>Итого</t>
  </si>
  <si>
    <t>номер вопроса</t>
  </si>
  <si>
    <t>ответ команды</t>
  </si>
  <si>
    <t>вердикт</t>
  </si>
  <si>
    <t>обоснование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</si>
  <si>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</si>
  <si>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</si>
  <si>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</si>
  <si>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</si>
  <si>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</si>
  <si>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</si>
  <si>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</si>
  <si>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</si>
  <si>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</si>
  <si>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Прямая извилина</t>
  </si>
  <si>
    <t>Нижневартовск</t>
  </si>
  <si>
    <t>Посланники Ктулху</t>
  </si>
  <si>
    <t>Екатеринбург</t>
  </si>
  <si>
    <t>Котопёс</t>
  </si>
  <si>
    <t>Полтора часа</t>
  </si>
  <si>
    <t>Флогистон</t>
  </si>
  <si>
    <t>Мега-мозг</t>
  </si>
  <si>
    <t>Zавхоз</t>
  </si>
  <si>
    <t>Грецкий орех</t>
  </si>
  <si>
    <t>F1</t>
  </si>
  <si>
    <t>Ульяновск</t>
  </si>
  <si>
    <t>Redline</t>
  </si>
  <si>
    <t>Лос-Анжелес</t>
  </si>
  <si>
    <t>Временное правительство</t>
  </si>
  <si>
    <t>Империя разума</t>
  </si>
  <si>
    <t>Грячее питание</t>
  </si>
  <si>
    <t>Менеджеры</t>
  </si>
  <si>
    <t>6 кадров</t>
  </si>
  <si>
    <t>ГОСТ</t>
  </si>
  <si>
    <t>Ветер перемен</t>
  </si>
  <si>
    <t>Gold-Ю</t>
  </si>
  <si>
    <t>Сто один</t>
  </si>
  <si>
    <t>Crazy people</t>
  </si>
  <si>
    <t>Пушкин и К</t>
  </si>
  <si>
    <t>Луганск</t>
  </si>
  <si>
    <t>Два капитана</t>
  </si>
  <si>
    <t>Руськие люди</t>
  </si>
  <si>
    <t>Авангард</t>
  </si>
  <si>
    <t>Энергия</t>
  </si>
  <si>
    <t>Палата №6</t>
  </si>
  <si>
    <t>Ы</t>
  </si>
  <si>
    <t>Буки</t>
  </si>
  <si>
    <t>Баку</t>
  </si>
  <si>
    <t>Феникс</t>
  </si>
  <si>
    <t>Синапс</t>
  </si>
  <si>
    <t>М4А1</t>
  </si>
  <si>
    <t>Араз</t>
  </si>
  <si>
    <t>Всё чисто</t>
  </si>
  <si>
    <t>Deletenter</t>
  </si>
  <si>
    <t>Winners</t>
  </si>
  <si>
    <t>Cоликамск</t>
  </si>
  <si>
    <t>Панама с рогаликами</t>
  </si>
  <si>
    <t>Добрянка</t>
  </si>
  <si>
    <t>Тринадцать</t>
  </si>
  <si>
    <t>Ижевск</t>
  </si>
  <si>
    <t>Дети истории</t>
  </si>
  <si>
    <t>Саров</t>
  </si>
  <si>
    <t>Супермикс</t>
  </si>
  <si>
    <t>Искры</t>
  </si>
  <si>
    <t>Нормальные люди</t>
  </si>
  <si>
    <t>Знайки</t>
  </si>
  <si>
    <t>360 градусов</t>
  </si>
  <si>
    <t>Шесть кадров</t>
  </si>
  <si>
    <t>3х3</t>
  </si>
  <si>
    <t>СКБ</t>
  </si>
  <si>
    <t>КМС</t>
  </si>
  <si>
    <t>Elementary School</t>
  </si>
  <si>
    <t>Менелай</t>
  </si>
  <si>
    <t>Рыжий и Ко</t>
  </si>
  <si>
    <t>Две четвертых</t>
  </si>
  <si>
    <t>Канделаки</t>
  </si>
  <si>
    <t>Яблоко Ньютона</t>
  </si>
  <si>
    <t>11 б</t>
  </si>
  <si>
    <t>Наследственность</t>
  </si>
  <si>
    <t>Апельсин</t>
  </si>
  <si>
    <t>Ереван</t>
  </si>
  <si>
    <t>Меркурий</t>
  </si>
  <si>
    <t>Ширакаци</t>
  </si>
  <si>
    <t>Торнадо</t>
  </si>
  <si>
    <t>Оптимисты</t>
  </si>
  <si>
    <t>Эчмиадзин</t>
  </si>
  <si>
    <t>Фортуна</t>
  </si>
  <si>
    <t>Мираж</t>
  </si>
  <si>
    <t>Гурабы</t>
  </si>
  <si>
    <t>Северск</t>
  </si>
  <si>
    <t>Томск-405</t>
  </si>
  <si>
    <t>Томск</t>
  </si>
  <si>
    <t>Горчица</t>
  </si>
  <si>
    <t>40 грамм</t>
  </si>
  <si>
    <t>Калининград</t>
  </si>
  <si>
    <t>Улитки</t>
  </si>
  <si>
    <t>5 к одному</t>
  </si>
  <si>
    <t>6 сороконожек</t>
  </si>
  <si>
    <t>Яблоко</t>
  </si>
  <si>
    <t>Нижний Новгород</t>
  </si>
  <si>
    <t>Ньютон-Лейбницъ</t>
  </si>
  <si>
    <t>Балахна</t>
  </si>
  <si>
    <t>Мозг</t>
  </si>
  <si>
    <t>Гремучая фасоль</t>
  </si>
  <si>
    <t>ДРУЗЬя</t>
  </si>
  <si>
    <t>Дзержинск</t>
  </si>
  <si>
    <t>Концептуальные ёжики</t>
  </si>
  <si>
    <t>Полиграф Полиграфович</t>
  </si>
  <si>
    <t>Пущино</t>
  </si>
  <si>
    <t>Шесть стульев</t>
  </si>
  <si>
    <t>Женская логика</t>
  </si>
  <si>
    <t>Монолит</t>
  </si>
  <si>
    <t>Сигнал на выход</t>
  </si>
  <si>
    <t>Умники</t>
  </si>
  <si>
    <t>БУМ</t>
  </si>
  <si>
    <t>Чернушка</t>
  </si>
  <si>
    <t>Империя</t>
  </si>
  <si>
    <t>Сириус</t>
  </si>
  <si>
    <t>Ника</t>
  </si>
  <si>
    <t>Забортында</t>
  </si>
  <si>
    <t>Арктур</t>
  </si>
  <si>
    <t>Паранойя</t>
  </si>
  <si>
    <t>Беспредел</t>
  </si>
  <si>
    <t>Самара</t>
  </si>
  <si>
    <t>РОМАН</t>
  </si>
  <si>
    <t>РИТМ</t>
  </si>
  <si>
    <t>Кубик Рубика</t>
  </si>
  <si>
    <t>Профессор Зю</t>
  </si>
  <si>
    <t>Team name</t>
  </si>
  <si>
    <t>АСК</t>
  </si>
  <si>
    <t>Польза</t>
  </si>
  <si>
    <t>Парадокс</t>
  </si>
  <si>
    <t>Axe эффект</t>
  </si>
  <si>
    <t>шк.№ 36</t>
  </si>
  <si>
    <t>1 "О"</t>
  </si>
  <si>
    <t>Чемпионы</t>
  </si>
  <si>
    <t>Ко-КО</t>
  </si>
  <si>
    <t>misterium tremedium</t>
  </si>
  <si>
    <t>13 район</t>
  </si>
  <si>
    <t>Новосибирск</t>
  </si>
  <si>
    <t>Здесь могла быть ваша реклама</t>
  </si>
  <si>
    <t>Красная нить</t>
  </si>
  <si>
    <t>Ростоманы</t>
  </si>
  <si>
    <t>Лубны</t>
  </si>
  <si>
    <t>ХэЗэ</t>
  </si>
  <si>
    <t>Пермь</t>
  </si>
  <si>
    <t>Батарея</t>
  </si>
  <si>
    <t>Трупик рака</t>
  </si>
  <si>
    <t>ДННТ</t>
  </si>
  <si>
    <t>Курган</t>
  </si>
  <si>
    <t>ПЖК</t>
  </si>
  <si>
    <t>Плинтус</t>
  </si>
  <si>
    <t>Бетономешалка</t>
  </si>
  <si>
    <t>ЛЮЮТК</t>
  </si>
  <si>
    <t>Нитрон</t>
  </si>
  <si>
    <t>Минск</t>
  </si>
  <si>
    <t>Друзья</t>
  </si>
  <si>
    <t>Гусь-Хрустальный</t>
  </si>
  <si>
    <t>Гусь-Гимназистский</t>
  </si>
  <si>
    <t>Relax</t>
  </si>
  <si>
    <t>Ташкент</t>
  </si>
  <si>
    <t>ЦК КПСС</t>
  </si>
  <si>
    <t>Зефир</t>
  </si>
  <si>
    <t>Нирвана</t>
  </si>
  <si>
    <t>WTF</t>
  </si>
  <si>
    <t>Крепкие орешки</t>
  </si>
  <si>
    <t>ЗаЧОтъ</t>
  </si>
  <si>
    <t>Витебск</t>
  </si>
  <si>
    <t>Мозгофф</t>
  </si>
  <si>
    <t>Вильнюс</t>
  </si>
  <si>
    <t>Всего</t>
  </si>
  <si>
    <t>Тур 1</t>
  </si>
  <si>
    <t>Тур 2</t>
  </si>
  <si>
    <t>Борщ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</si>
  <si>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</si>
  <si>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</si>
  <si>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</si>
  <si>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</si>
  <si>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</si>
  <si>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</si>
  <si>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</si>
  <si>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</si>
  <si>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</si>
  <si>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</si>
  <si>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</si>
  <si>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+</t>
  </si>
  <si>
    <t>12</t>
  </si>
  <si>
    <t>13</t>
  </si>
  <si>
    <t>14</t>
  </si>
  <si>
    <t>15</t>
  </si>
  <si>
    <t>16</t>
  </si>
  <si>
    <t>17</t>
  </si>
  <si>
    <t>18</t>
  </si>
  <si>
    <t>Соликамск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</si>
  <si>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</si>
  <si>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</si>
  <si>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</si>
  <si>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</si>
  <si>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</si>
  <si>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</si>
  <si>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</si>
  <si>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</si>
  <si>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</si>
  <si>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</si>
  <si>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</si>
  <si>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</si>
  <si>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</si>
  <si>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</si>
  <si>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</si>
  <si>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</si>
  <si>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</si>
  <si>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</si>
  <si>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</si>
  <si>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</si>
  <si>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</si>
  <si>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</si>
  <si>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</si>
  <si>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</si>
  <si>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</si>
  <si>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</si>
  <si>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</si>
  <si>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</si>
  <si>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</si>
  <si>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</si>
  <si>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</si>
  <si>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</si>
  <si>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</si>
  <si>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</si>
  <si>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</si>
  <si>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</si>
  <si>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</si>
  <si>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</si>
  <si>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</si>
  <si>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</si>
  <si>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</si>
  <si>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</si>
  <si>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</si>
  <si>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</si>
  <si>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</si>
  <si>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</si>
  <si>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</si>
  <si>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</si>
  <si>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</si>
  <si>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</si>
  <si>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</si>
  <si>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</si>
  <si>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</si>
  <si>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</si>
  <si>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</si>
  <si>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</si>
  <si>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</si>
  <si>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железобетон</t>
  </si>
  <si>
    <t>Смтл</t>
  </si>
  <si>
    <t>31-я школа</t>
  </si>
  <si>
    <t>Тур 3</t>
  </si>
  <si>
    <t>Тур 4</t>
  </si>
  <si>
    <t xml:space="preserve">Альфа </t>
  </si>
  <si>
    <t>Фотон</t>
  </si>
  <si>
    <t>Пиастры</t>
  </si>
  <si>
    <t>Минерва</t>
  </si>
  <si>
    <t>mid</t>
  </si>
  <si>
    <t>5max - 5min</t>
  </si>
  <si>
    <t>-</t>
  </si>
  <si>
    <t>Абшерон</t>
  </si>
  <si>
    <t>Second Wind</t>
  </si>
  <si>
    <t>БСУ</t>
  </si>
  <si>
    <t>Капитан Очевидность</t>
  </si>
  <si>
    <t>20</t>
  </si>
  <si>
    <t>Рабочий и колхозница</t>
  </si>
  <si>
    <t>Барбаросса</t>
  </si>
  <si>
    <t>Останкинская башня</t>
  </si>
  <si>
    <t>Обезьяна магот</t>
  </si>
  <si>
    <t>Петя и волк</t>
  </si>
  <si>
    <t>Бермудский треугольник</t>
  </si>
  <si>
    <t>Памятник лире</t>
  </si>
  <si>
    <t>Луноход 8 марта</t>
  </si>
  <si>
    <t>Братья Свана</t>
  </si>
  <si>
    <t>Полынь</t>
  </si>
  <si>
    <t>Золотник</t>
  </si>
  <si>
    <t>Органы</t>
  </si>
  <si>
    <t>Кукушка из часов</t>
  </si>
  <si>
    <t>Пеле</t>
  </si>
  <si>
    <t>Первый скотч-терьер</t>
  </si>
  <si>
    <t>Фаберже</t>
  </si>
  <si>
    <t>Двуглавые животные</t>
  </si>
  <si>
    <t>Александрия Крайняя</t>
  </si>
  <si>
    <t>Чай</t>
  </si>
  <si>
    <t>Автомобиль-холодильник</t>
  </si>
  <si>
    <t>Продажа спиртного</t>
  </si>
  <si>
    <t>Ломоносов и Олимпиада</t>
  </si>
  <si>
    <t>Бременские музыканты</t>
  </si>
  <si>
    <t>Вивальди-оркестр</t>
  </si>
  <si>
    <t>Портрет Мохаммеда Али</t>
  </si>
  <si>
    <t>Константинополь</t>
  </si>
  <si>
    <t>Перепись в ЮАР</t>
  </si>
  <si>
    <t>Рекордный нож</t>
  </si>
  <si>
    <t>Тост</t>
  </si>
  <si>
    <t>Импрессионизм</t>
  </si>
  <si>
    <t>Сад камней</t>
  </si>
  <si>
    <t>Мундир из крапивы</t>
  </si>
  <si>
    <t>Дисней</t>
  </si>
  <si>
    <t>Книги Геродота</t>
  </si>
  <si>
    <t>Аплодисменты</t>
  </si>
  <si>
    <t>боксёрских перчаток</t>
  </si>
  <si>
    <t>боксёрские перчатки</t>
  </si>
  <si>
    <t>Ответ неверен по факту</t>
  </si>
  <si>
    <t>Жители Бремена</t>
  </si>
  <si>
    <t>Музей импрессионизма</t>
  </si>
  <si>
    <t>История</t>
  </si>
  <si>
    <t>Изгои</t>
  </si>
  <si>
    <t>Из книги можно сделать вывод, что слава трубачей была одним из показателей "крутизны" городов, а значит, за судьбу музыкантов, наверняка, переживало большинство жителей.</t>
  </si>
  <si>
    <t>"История" - это современное собирательное название для всех 9 книг. Отдельные же книги назывались именами муз, а не названиями научных дисциплин.</t>
  </si>
  <si>
    <t>Логику вопроса команда поняла, поэтому ответ засчитан. Но не можем не заметить, что Филеас Фогг не имел ни малейшего шанса посетить музея импрессионизма в 1870 году, поскольку первый подобный музей был основан только в 1920-м.</t>
  </si>
  <si>
    <t xml:space="preserve">Саров </t>
  </si>
  <si>
    <t>Идея</t>
  </si>
  <si>
    <t>И де я? (Идея)</t>
  </si>
  <si>
    <t>6max - 6min</t>
  </si>
  <si>
    <t>%%: 20-80</t>
  </si>
  <si>
    <t>%%: 30-70</t>
  </si>
  <si>
    <t>%%: &gt;=50</t>
  </si>
  <si>
    <t>Stage proportion</t>
  </si>
  <si>
    <t>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</si>
</sst>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6\4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gency FB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Agency FB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1"/>
      <color indexed="17"/>
      <name val="Arial Narrow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60"/>
      <name val="Agency FB"/>
      <family val="2"/>
    </font>
    <font>
      <sz val="8"/>
      <color indexed="60"/>
      <name val="Arial Narrow"/>
      <family val="2"/>
    </font>
    <font>
      <sz val="10"/>
      <color indexed="17"/>
      <name val="Agency FB"/>
      <family val="2"/>
    </font>
    <font>
      <sz val="8"/>
      <color indexed="17"/>
      <name val="Arial Narrow"/>
      <family val="2"/>
    </font>
    <font>
      <sz val="10"/>
      <color indexed="11"/>
      <name val="Agency FB"/>
      <family val="2"/>
    </font>
    <font>
      <sz val="10"/>
      <color indexed="22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10"/>
      <color theme="1"/>
      <name val="Agency FB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color theme="0"/>
      <name val="Arial Narrow"/>
      <family val="2"/>
    </font>
    <font>
      <sz val="11"/>
      <color rgb="FF00B050"/>
      <name val="Arial Narrow"/>
      <family val="2"/>
    </font>
    <font>
      <sz val="11"/>
      <color rgb="FF000000"/>
      <name val="Calibri"/>
      <family val="2"/>
    </font>
    <font>
      <sz val="10"/>
      <color rgb="FFC00000"/>
      <name val="Agency FB"/>
      <family val="2"/>
    </font>
    <font>
      <sz val="8"/>
      <color rgb="FFC00000"/>
      <name val="Arial Narrow"/>
      <family val="2"/>
    </font>
    <font>
      <sz val="10"/>
      <color rgb="FF00B050"/>
      <name val="Agency FB"/>
      <family val="2"/>
    </font>
    <font>
      <sz val="8"/>
      <color rgb="FF00B050"/>
      <name val="Arial Narrow"/>
      <family val="2"/>
    </font>
    <font>
      <sz val="10"/>
      <color rgb="FF6FDE6F"/>
      <name val="Agency FB"/>
      <family val="2"/>
    </font>
    <font>
      <sz val="10"/>
      <color rgb="FFD8D8D8"/>
      <name val="Agency FB"/>
      <family val="2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A0D599"/>
        <bgColor indexed="64"/>
      </patternFill>
    </fill>
    <fill>
      <patternFill patternType="solid">
        <fgColor rgb="FFDEFEBE"/>
        <bgColor indexed="64"/>
      </patternFill>
    </fill>
    <fill>
      <patternFill patternType="solid">
        <fgColor rgb="FFB1FF7D"/>
        <bgColor indexed="64"/>
      </patternFill>
    </fill>
    <fill>
      <patternFill patternType="solid">
        <fgColor rgb="FFC5D371"/>
        <bgColor indexed="64"/>
      </patternFill>
    </fill>
    <fill>
      <patternFill patternType="solid">
        <fgColor rgb="FFA5F0B4"/>
        <bgColor indexed="64"/>
      </patternFill>
    </fill>
    <fill>
      <patternFill patternType="solid">
        <fgColor rgb="FFBEE93C"/>
        <bgColor indexed="64"/>
      </patternFill>
    </fill>
    <fill>
      <patternFill patternType="solid">
        <fgColor rgb="FF00CE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E5AD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B1FF9A"/>
        <bgColor indexed="64"/>
      </patternFill>
    </fill>
    <fill>
      <patternFill patternType="solid">
        <fgColor rgb="FF91C87B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6FDE6F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14FF0A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A0D5A3"/>
        <bgColor indexed="64"/>
      </patternFill>
    </fill>
    <fill>
      <patternFill patternType="solid">
        <fgColor rgb="FF00B0F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</cellStyleXfs>
  <cellXfs count="195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6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65" fillId="0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19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35" borderId="0" xfId="0" applyFont="1" applyFill="1" applyAlignment="1">
      <alignment/>
    </xf>
    <xf numFmtId="0" fontId="65" fillId="36" borderId="0" xfId="0" applyFont="1" applyFill="1" applyAlignment="1">
      <alignment/>
    </xf>
    <xf numFmtId="0" fontId="65" fillId="37" borderId="0" xfId="0" applyFont="1" applyFill="1" applyAlignment="1">
      <alignment/>
    </xf>
    <xf numFmtId="0" fontId="65" fillId="38" borderId="0" xfId="0" applyFont="1" applyFill="1" applyAlignment="1">
      <alignment/>
    </xf>
    <xf numFmtId="0" fontId="0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65" fillId="0" borderId="12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65" fillId="39" borderId="10" xfId="0" applyNumberFormat="1" applyFont="1" applyFill="1" applyBorder="1" applyAlignment="1">
      <alignment/>
    </xf>
    <xf numFmtId="0" fontId="65" fillId="39" borderId="10" xfId="0" applyFont="1" applyFill="1" applyBorder="1" applyAlignment="1">
      <alignment horizontal="left"/>
    </xf>
    <xf numFmtId="0" fontId="65" fillId="39" borderId="10" xfId="0" applyFont="1" applyFill="1" applyBorder="1" applyAlignment="1">
      <alignment/>
    </xf>
    <xf numFmtId="0" fontId="7" fillId="0" borderId="0" xfId="0" applyFont="1" applyAlignment="1">
      <alignment horizontal="right" textRotation="90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49" fontId="6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5" fillId="39" borderId="10" xfId="0" applyFont="1" applyFill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40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65" fillId="41" borderId="10" xfId="0" applyFont="1" applyFill="1" applyBorder="1" applyAlignment="1">
      <alignment/>
    </xf>
    <xf numFmtId="0" fontId="65" fillId="42" borderId="10" xfId="0" applyFont="1" applyFill="1" applyBorder="1" applyAlignment="1">
      <alignment/>
    </xf>
    <xf numFmtId="0" fontId="65" fillId="43" borderId="10" xfId="0" applyFont="1" applyFill="1" applyBorder="1" applyAlignment="1">
      <alignment/>
    </xf>
    <xf numFmtId="0" fontId="65" fillId="44" borderId="10" xfId="0" applyFont="1" applyFill="1" applyBorder="1" applyAlignment="1">
      <alignment/>
    </xf>
    <xf numFmtId="0" fontId="65" fillId="45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46" borderId="10" xfId="0" applyFont="1" applyFill="1" applyBorder="1" applyAlignment="1">
      <alignment/>
    </xf>
    <xf numFmtId="0" fontId="65" fillId="47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48" borderId="10" xfId="0" applyFont="1" applyFill="1" applyBorder="1" applyAlignment="1">
      <alignment/>
    </xf>
    <xf numFmtId="0" fontId="65" fillId="49" borderId="10" xfId="0" applyFont="1" applyFill="1" applyBorder="1" applyAlignment="1">
      <alignment/>
    </xf>
    <xf numFmtId="0" fontId="65" fillId="50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65" fillId="0" borderId="10" xfId="0" applyFont="1" applyBorder="1" applyAlignment="1">
      <alignment horizontal="left"/>
    </xf>
    <xf numFmtId="0" fontId="65" fillId="51" borderId="10" xfId="0" applyFont="1" applyFill="1" applyBorder="1" applyAlignment="1">
      <alignment/>
    </xf>
    <xf numFmtId="0" fontId="65" fillId="52" borderId="10" xfId="0" applyFont="1" applyFill="1" applyBorder="1" applyAlignment="1">
      <alignment/>
    </xf>
    <xf numFmtId="0" fontId="65" fillId="52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5" fillId="53" borderId="10" xfId="0" applyFont="1" applyFill="1" applyBorder="1" applyAlignment="1">
      <alignment/>
    </xf>
    <xf numFmtId="0" fontId="65" fillId="0" borderId="12" xfId="0" applyFont="1" applyBorder="1" applyAlignment="1">
      <alignment horizontal="center"/>
    </xf>
    <xf numFmtId="0" fontId="65" fillId="54" borderId="11" xfId="0" applyFont="1" applyFill="1" applyBorder="1" applyAlignment="1">
      <alignment/>
    </xf>
    <xf numFmtId="0" fontId="67" fillId="0" borderId="12" xfId="0" applyFont="1" applyBorder="1" applyAlignment="1">
      <alignment horizontal="center"/>
    </xf>
    <xf numFmtId="0" fontId="65" fillId="36" borderId="10" xfId="0" applyFont="1" applyFill="1" applyBorder="1" applyAlignment="1">
      <alignment/>
    </xf>
    <xf numFmtId="0" fontId="65" fillId="55" borderId="10" xfId="0" applyFont="1" applyFill="1" applyBorder="1" applyAlignment="1">
      <alignment/>
    </xf>
    <xf numFmtId="0" fontId="65" fillId="56" borderId="10" xfId="0" applyFont="1" applyFill="1" applyBorder="1" applyAlignment="1">
      <alignment/>
    </xf>
    <xf numFmtId="0" fontId="65" fillId="57" borderId="10" xfId="0" applyFont="1" applyFill="1" applyBorder="1" applyAlignment="1">
      <alignment/>
    </xf>
    <xf numFmtId="0" fontId="65" fillId="50" borderId="13" xfId="0" applyFont="1" applyFill="1" applyBorder="1" applyAlignment="1">
      <alignment/>
    </xf>
    <xf numFmtId="0" fontId="65" fillId="50" borderId="16" xfId="0" applyFont="1" applyFill="1" applyBorder="1" applyAlignment="1">
      <alignment/>
    </xf>
    <xf numFmtId="0" fontId="65" fillId="58" borderId="10" xfId="0" applyFont="1" applyFill="1" applyBorder="1" applyAlignment="1">
      <alignment/>
    </xf>
    <xf numFmtId="0" fontId="65" fillId="59" borderId="10" xfId="0" applyFont="1" applyFill="1" applyBorder="1" applyAlignment="1">
      <alignment/>
    </xf>
    <xf numFmtId="0" fontId="65" fillId="60" borderId="13" xfId="0" applyFont="1" applyFill="1" applyBorder="1" applyAlignment="1">
      <alignment/>
    </xf>
    <xf numFmtId="0" fontId="65" fillId="38" borderId="10" xfId="0" applyFont="1" applyFill="1" applyBorder="1" applyAlignment="1">
      <alignment/>
    </xf>
    <xf numFmtId="0" fontId="65" fillId="61" borderId="10" xfId="0" applyFont="1" applyFill="1" applyBorder="1" applyAlignment="1">
      <alignment/>
    </xf>
    <xf numFmtId="0" fontId="65" fillId="37" borderId="10" xfId="0" applyFont="1" applyFill="1" applyBorder="1" applyAlignment="1">
      <alignment/>
    </xf>
    <xf numFmtId="0" fontId="65" fillId="50" borderId="17" xfId="0" applyFont="1" applyFill="1" applyBorder="1" applyAlignment="1">
      <alignment/>
    </xf>
    <xf numFmtId="0" fontId="68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5" fillId="0" borderId="18" xfId="0" applyFont="1" applyBorder="1" applyAlignment="1">
      <alignment/>
    </xf>
    <xf numFmtId="0" fontId="65" fillId="0" borderId="19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65" fillId="34" borderId="10" xfId="0" applyFont="1" applyFill="1" applyBorder="1" applyAlignment="1" applyProtection="1">
      <alignment horizontal="left"/>
      <protection locked="0"/>
    </xf>
    <xf numFmtId="0" fontId="65" fillId="34" borderId="10" xfId="0" applyFont="1" applyFill="1" applyBorder="1" applyAlignment="1" applyProtection="1">
      <alignment/>
      <protection locked="0"/>
    </xf>
    <xf numFmtId="0" fontId="11" fillId="0" borderId="10" xfId="0" applyFont="1" applyBorder="1" applyAlignment="1">
      <alignment horizontal="center"/>
    </xf>
    <xf numFmtId="0" fontId="65" fillId="35" borderId="10" xfId="0" applyFont="1" applyFill="1" applyBorder="1" applyAlignment="1" applyProtection="1">
      <alignment horizontal="left"/>
      <protection locked="0"/>
    </xf>
    <xf numFmtId="0" fontId="65" fillId="35" borderId="10" xfId="0" applyFont="1" applyFill="1" applyBorder="1" applyAlignment="1" applyProtection="1">
      <alignment/>
      <protection locked="0"/>
    </xf>
    <xf numFmtId="0" fontId="65" fillId="45" borderId="10" xfId="0" applyFont="1" applyFill="1" applyBorder="1" applyAlignment="1" applyProtection="1">
      <alignment horizontal="left"/>
      <protection locked="0"/>
    </xf>
    <xf numFmtId="0" fontId="65" fillId="45" borderId="10" xfId="0" applyFont="1" applyFill="1" applyBorder="1" applyAlignment="1" applyProtection="1">
      <alignment/>
      <protection locked="0"/>
    </xf>
    <xf numFmtId="0" fontId="71" fillId="0" borderId="0" xfId="0" applyFont="1" applyAlignment="1">
      <alignment/>
    </xf>
    <xf numFmtId="0" fontId="72" fillId="0" borderId="0" xfId="0" applyFont="1" applyAlignment="1">
      <alignment horizontal="right" textRotation="90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5" fillId="50" borderId="10" xfId="0" applyFont="1" applyFill="1" applyBorder="1" applyAlignment="1">
      <alignment horizontal="left"/>
    </xf>
    <xf numFmtId="0" fontId="65" fillId="50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57" borderId="10" xfId="0" applyFont="1" applyFill="1" applyBorder="1" applyAlignment="1">
      <alignment horizontal="left"/>
    </xf>
    <xf numFmtId="0" fontId="65" fillId="57" borderId="10" xfId="0" applyFont="1" applyFill="1" applyBorder="1" applyAlignment="1" applyProtection="1">
      <alignment/>
      <protection locked="0"/>
    </xf>
    <xf numFmtId="0" fontId="65" fillId="44" borderId="10" xfId="0" applyFont="1" applyFill="1" applyBorder="1" applyAlignment="1">
      <alignment horizontal="left"/>
    </xf>
    <xf numFmtId="0" fontId="65" fillId="62" borderId="10" xfId="0" applyFont="1" applyFill="1" applyBorder="1" applyAlignment="1">
      <alignment horizontal="left"/>
    </xf>
    <xf numFmtId="0" fontId="65" fillId="62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8" fillId="37" borderId="20" xfId="0" applyFont="1" applyFill="1" applyBorder="1" applyAlignment="1">
      <alignment/>
    </xf>
    <xf numFmtId="0" fontId="8" fillId="37" borderId="21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65" fillId="37" borderId="18" xfId="0" applyFont="1" applyFill="1" applyBorder="1" applyAlignment="1">
      <alignment vertical="center"/>
    </xf>
    <xf numFmtId="0" fontId="65" fillId="37" borderId="24" xfId="0" applyFont="1" applyFill="1" applyBorder="1" applyAlignment="1">
      <alignment vertical="center"/>
    </xf>
    <xf numFmtId="0" fontId="65" fillId="37" borderId="24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right" textRotation="90"/>
    </xf>
    <xf numFmtId="0" fontId="65" fillId="51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65" fillId="45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5" fillId="49" borderId="10" xfId="0" applyFont="1" applyFill="1" applyBorder="1" applyAlignment="1">
      <alignment horizontal="left"/>
    </xf>
    <xf numFmtId="0" fontId="65" fillId="60" borderId="10" xfId="0" applyFont="1" applyFill="1" applyBorder="1" applyAlignment="1">
      <alignment horizontal="left"/>
    </xf>
    <xf numFmtId="0" fontId="65" fillId="60" borderId="10" xfId="0" applyFont="1" applyFill="1" applyBorder="1" applyAlignment="1">
      <alignment/>
    </xf>
    <xf numFmtId="0" fontId="65" fillId="43" borderId="10" xfId="0" applyFont="1" applyFill="1" applyBorder="1" applyAlignment="1">
      <alignment horizontal="left"/>
    </xf>
    <xf numFmtId="0" fontId="65" fillId="63" borderId="10" xfId="0" applyFont="1" applyFill="1" applyBorder="1" applyAlignment="1">
      <alignment horizontal="left"/>
    </xf>
    <xf numFmtId="0" fontId="65" fillId="6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left"/>
    </xf>
    <xf numFmtId="0" fontId="65" fillId="48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65" fillId="54" borderId="10" xfId="0" applyFont="1" applyFill="1" applyBorder="1" applyAlignment="1">
      <alignment horizontal="left"/>
    </xf>
    <xf numFmtId="0" fontId="65" fillId="54" borderId="10" xfId="0" applyFont="1" applyFill="1" applyBorder="1" applyAlignment="1">
      <alignment/>
    </xf>
    <xf numFmtId="0" fontId="65" fillId="58" borderId="10" xfId="0" applyFont="1" applyFill="1" applyBorder="1" applyAlignment="1">
      <alignment horizontal="left"/>
    </xf>
    <xf numFmtId="0" fontId="75" fillId="0" borderId="0" xfId="0" applyFont="1" applyAlignment="1">
      <alignment/>
    </xf>
    <xf numFmtId="0" fontId="65" fillId="0" borderId="23" xfId="0" applyFont="1" applyBorder="1" applyAlignment="1">
      <alignment/>
    </xf>
    <xf numFmtId="0" fontId="65" fillId="0" borderId="0" xfId="0" applyFont="1" applyAlignment="1">
      <alignment/>
    </xf>
    <xf numFmtId="0" fontId="65" fillId="37" borderId="21" xfId="0" applyFont="1" applyFill="1" applyBorder="1" applyAlignment="1">
      <alignment horizontal="center" vertical="center"/>
    </xf>
    <xf numFmtId="0" fontId="65" fillId="37" borderId="23" xfId="0" applyFont="1" applyFill="1" applyBorder="1" applyAlignment="1">
      <alignment horizontal="center" vertical="center"/>
    </xf>
    <xf numFmtId="0" fontId="65" fillId="37" borderId="21" xfId="0" applyFont="1" applyFill="1" applyBorder="1" applyAlignment="1">
      <alignment horizontal="left" vertical="center"/>
    </xf>
    <xf numFmtId="0" fontId="65" fillId="37" borderId="21" xfId="0" applyFont="1" applyFill="1" applyBorder="1" applyAlignment="1">
      <alignment vertical="center"/>
    </xf>
    <xf numFmtId="0" fontId="65" fillId="37" borderId="25" xfId="0" applyFont="1" applyFill="1" applyBorder="1" applyAlignment="1">
      <alignment vertical="center"/>
    </xf>
    <xf numFmtId="0" fontId="65" fillId="37" borderId="23" xfId="0" applyFont="1" applyFill="1" applyBorder="1" applyAlignment="1">
      <alignment vertical="center"/>
    </xf>
    <xf numFmtId="0" fontId="65" fillId="37" borderId="26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5" fillId="37" borderId="24" xfId="0" applyFont="1" applyFill="1" applyBorder="1" applyAlignment="1">
      <alignment vertical="center" wrapText="1"/>
    </xf>
    <xf numFmtId="0" fontId="0" fillId="37" borderId="24" xfId="0" applyFill="1" applyBorder="1" applyAlignment="1">
      <alignment vertical="center" wrapText="1"/>
    </xf>
    <xf numFmtId="0" fontId="0" fillId="37" borderId="19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5" fillId="6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14" fillId="64" borderId="10" xfId="0" applyFont="1" applyFill="1" applyBorder="1" applyAlignment="1">
      <alignment horizontal="center"/>
    </xf>
    <xf numFmtId="0" fontId="15" fillId="64" borderId="18" xfId="0" applyFont="1" applyFill="1" applyBorder="1" applyAlignment="1">
      <alignment horizontal="center"/>
    </xf>
    <xf numFmtId="0" fontId="15" fillId="64" borderId="18" xfId="0" applyFont="1" applyFill="1" applyBorder="1" applyAlignment="1">
      <alignment horizontal="center" wrapText="1"/>
    </xf>
    <xf numFmtId="0" fontId="8" fillId="64" borderId="24" xfId="0" applyFont="1" applyFill="1" applyBorder="1" applyAlignment="1">
      <alignment horizontal="center" wrapText="1"/>
    </xf>
    <xf numFmtId="0" fontId="15" fillId="64" borderId="24" xfId="0" applyFont="1" applyFill="1" applyBorder="1" applyAlignment="1">
      <alignment wrapText="1"/>
    </xf>
    <xf numFmtId="0" fontId="8" fillId="64" borderId="19" xfId="0" applyFont="1" applyFill="1" applyBorder="1" applyAlignment="1">
      <alignment wrapText="1"/>
    </xf>
    <xf numFmtId="0" fontId="14" fillId="64" borderId="22" xfId="0" applyFont="1" applyFill="1" applyBorder="1" applyAlignment="1">
      <alignment horizontal="center"/>
    </xf>
    <xf numFmtId="0" fontId="15" fillId="64" borderId="18" xfId="0" applyFont="1" applyFill="1" applyBorder="1" applyAlignment="1">
      <alignment horizontal="right"/>
    </xf>
    <xf numFmtId="0" fontId="14" fillId="64" borderId="24" xfId="0" applyFont="1" applyFill="1" applyBorder="1" applyAlignment="1">
      <alignment horizontal="center" vertical="center"/>
    </xf>
    <xf numFmtId="0" fontId="15" fillId="64" borderId="24" xfId="0" applyFont="1" applyFill="1" applyBorder="1" applyAlignment="1">
      <alignment horizontal="center"/>
    </xf>
    <xf numFmtId="0" fontId="15" fillId="64" borderId="19" xfId="0" applyFont="1" applyFill="1" applyBorder="1" applyAlignment="1">
      <alignment horizontal="left"/>
    </xf>
    <xf numFmtId="0" fontId="76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4" xfId="65"/>
  </cellStyles>
  <dxfs count="2"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4"/>
  <sheetViews>
    <sheetView tabSelected="1" zoomScalePageLayoutView="0" workbookViewId="0" topLeftCell="D1">
      <pane ySplit="2" topLeftCell="A69" activePane="bottomLeft" state="frozen"/>
      <selection pane="topLeft" activeCell="A1" sqref="A1"/>
      <selection pane="bottomLeft" activeCell="AS79" sqref="AS79"/>
    </sheetView>
  </sheetViews>
  <sheetFormatPr defaultColWidth="9.140625" defaultRowHeight="15" outlineLevelCol="1"/>
  <cols>
    <col min="1" max="1" width="6.421875" style="11" customWidth="1"/>
    <col min="2" max="2" width="28.00390625" style="10" customWidth="1"/>
    <col min="3" max="3" width="15.8515625" style="11" customWidth="1"/>
    <col min="4" max="4" width="6.00390625" style="11" customWidth="1"/>
    <col min="5" max="16" width="2.7109375" style="11" customWidth="1" outlineLevel="1"/>
    <col min="17" max="17" width="7.28125" style="11" customWidth="1"/>
    <col min="18" max="29" width="2.7109375" style="11" customWidth="1" outlineLevel="1"/>
    <col min="30" max="30" width="7.28125" style="11" customWidth="1"/>
    <col min="31" max="42" width="2.7109375" style="11" customWidth="1" outlineLevel="1"/>
    <col min="43" max="43" width="7.28125" style="11" customWidth="1"/>
    <col min="44" max="48" width="9.140625" style="11" customWidth="1"/>
    <col min="49" max="49" width="4.7109375" style="11" customWidth="1"/>
    <col min="50" max="50" width="0.85546875" style="11" customWidth="1"/>
    <col min="51" max="51" width="4.7109375" style="11" customWidth="1"/>
    <col min="52" max="52" width="0.85546875" style="11" customWidth="1"/>
    <col min="53" max="53" width="4.7109375" style="11" customWidth="1"/>
    <col min="54" max="16384" width="9.140625" style="11" customWidth="1"/>
  </cols>
  <sheetData>
    <row r="1" spans="1:43" ht="16.5">
      <c r="A1" s="9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6.5">
      <c r="A2" s="30" t="s">
        <v>17</v>
      </c>
      <c r="B2" s="31" t="s">
        <v>18</v>
      </c>
      <c r="C2" s="32" t="s">
        <v>2</v>
      </c>
      <c r="D2" s="32" t="s">
        <v>19</v>
      </c>
      <c r="E2" s="32">
        <v>1</v>
      </c>
      <c r="F2" s="32">
        <v>2</v>
      </c>
      <c r="G2" s="32">
        <v>3</v>
      </c>
      <c r="H2" s="32">
        <v>4</v>
      </c>
      <c r="I2" s="32">
        <v>5</v>
      </c>
      <c r="J2" s="32">
        <v>6</v>
      </c>
      <c r="K2" s="32">
        <v>7</v>
      </c>
      <c r="L2" s="32">
        <v>8</v>
      </c>
      <c r="M2" s="32">
        <v>9</v>
      </c>
      <c r="N2" s="32">
        <v>10</v>
      </c>
      <c r="O2" s="32">
        <v>11</v>
      </c>
      <c r="P2" s="32">
        <v>12</v>
      </c>
      <c r="Q2" s="32" t="s">
        <v>14</v>
      </c>
      <c r="R2" s="32">
        <v>13</v>
      </c>
      <c r="S2" s="32">
        <v>14</v>
      </c>
      <c r="T2" s="32">
        <v>15</v>
      </c>
      <c r="U2" s="32">
        <v>16</v>
      </c>
      <c r="V2" s="32">
        <v>17</v>
      </c>
      <c r="W2" s="32">
        <v>18</v>
      </c>
      <c r="X2" s="32">
        <v>19</v>
      </c>
      <c r="Y2" s="32">
        <v>20</v>
      </c>
      <c r="Z2" s="32">
        <v>21</v>
      </c>
      <c r="AA2" s="32">
        <v>22</v>
      </c>
      <c r="AB2" s="32">
        <v>23</v>
      </c>
      <c r="AC2" s="32">
        <v>24</v>
      </c>
      <c r="AD2" s="32" t="s">
        <v>15</v>
      </c>
      <c r="AE2" s="32">
        <v>25</v>
      </c>
      <c r="AF2" s="32">
        <v>26</v>
      </c>
      <c r="AG2" s="32">
        <v>27</v>
      </c>
      <c r="AH2" s="32">
        <v>28</v>
      </c>
      <c r="AI2" s="32">
        <v>29</v>
      </c>
      <c r="AJ2" s="32">
        <v>30</v>
      </c>
      <c r="AK2" s="32">
        <v>31</v>
      </c>
      <c r="AL2" s="32">
        <v>32</v>
      </c>
      <c r="AM2" s="32">
        <v>33</v>
      </c>
      <c r="AN2" s="32">
        <v>34</v>
      </c>
      <c r="AO2" s="32">
        <v>35</v>
      </c>
      <c r="AP2" s="32">
        <v>36</v>
      </c>
      <c r="AQ2" s="32" t="s">
        <v>16</v>
      </c>
    </row>
    <row r="3" spans="1:43" ht="16.5">
      <c r="A3" s="13" t="s">
        <v>193</v>
      </c>
      <c r="B3" s="109" t="str">
        <f>Команды!B2</f>
        <v>Нитрон</v>
      </c>
      <c r="C3" s="110" t="str">
        <f>Команды!C2</f>
        <v>Минск</v>
      </c>
      <c r="D3" s="106">
        <f aca="true" t="shared" si="0" ref="D3:D58">Q3+AD3+AQ3</f>
        <v>29</v>
      </c>
      <c r="E3" s="108" t="s">
        <v>204</v>
      </c>
      <c r="F3" s="108" t="s">
        <v>204</v>
      </c>
      <c r="G3" s="108" t="s">
        <v>204</v>
      </c>
      <c r="H3" s="108" t="s">
        <v>204</v>
      </c>
      <c r="I3" s="108" t="s">
        <v>204</v>
      </c>
      <c r="J3" s="108" t="s">
        <v>204</v>
      </c>
      <c r="K3" s="108" t="s">
        <v>204</v>
      </c>
      <c r="L3" s="108" t="s">
        <v>204</v>
      </c>
      <c r="M3" s="108" t="s">
        <v>204</v>
      </c>
      <c r="N3" s="108" t="s">
        <v>204</v>
      </c>
      <c r="O3" s="108"/>
      <c r="P3" s="108" t="s">
        <v>204</v>
      </c>
      <c r="Q3" s="107">
        <f aca="true" t="shared" si="1" ref="Q3:Q58">COUNTIF(E3:P3,"+")</f>
        <v>11</v>
      </c>
      <c r="R3" s="108" t="s">
        <v>204</v>
      </c>
      <c r="S3" s="108" t="s">
        <v>204</v>
      </c>
      <c r="T3" s="108" t="s">
        <v>204</v>
      </c>
      <c r="U3" s="108" t="s">
        <v>204</v>
      </c>
      <c r="V3" s="108" t="s">
        <v>204</v>
      </c>
      <c r="W3" s="108"/>
      <c r="X3" s="108" t="s">
        <v>204</v>
      </c>
      <c r="Y3" s="108" t="s">
        <v>204</v>
      </c>
      <c r="Z3" s="108" t="s">
        <v>204</v>
      </c>
      <c r="AA3" s="108" t="s">
        <v>204</v>
      </c>
      <c r="AB3" s="108"/>
      <c r="AC3" s="108" t="s">
        <v>204</v>
      </c>
      <c r="AD3" s="107">
        <f aca="true" t="shared" si="2" ref="AD3:AD58">COUNTIF(R3:AC3,"+")</f>
        <v>10</v>
      </c>
      <c r="AE3" s="108" t="s">
        <v>204</v>
      </c>
      <c r="AF3" s="108"/>
      <c r="AG3" s="108"/>
      <c r="AH3" s="108" t="s">
        <v>204</v>
      </c>
      <c r="AI3" s="108" t="s">
        <v>204</v>
      </c>
      <c r="AJ3" s="108"/>
      <c r="AK3" s="108" t="s">
        <v>204</v>
      </c>
      <c r="AL3" s="108"/>
      <c r="AM3" s="108" t="s">
        <v>204</v>
      </c>
      <c r="AN3" s="108" t="s">
        <v>204</v>
      </c>
      <c r="AO3" s="108" t="s">
        <v>204</v>
      </c>
      <c r="AP3" s="108" t="s">
        <v>204</v>
      </c>
      <c r="AQ3" s="107">
        <f aca="true" t="shared" si="3" ref="AQ3:AQ58">COUNTIF(AE3:AP3,"+")</f>
        <v>8</v>
      </c>
    </row>
    <row r="4" spans="1:43" ht="16.5">
      <c r="A4" s="13" t="s">
        <v>194</v>
      </c>
      <c r="B4" s="112" t="str">
        <f>Команды!B3</f>
        <v>Яблоко</v>
      </c>
      <c r="C4" s="113" t="str">
        <f>Команды!C3</f>
        <v>Нижний Новгород</v>
      </c>
      <c r="D4" s="12">
        <f t="shared" si="0"/>
        <v>17</v>
      </c>
      <c r="E4" s="108" t="s">
        <v>204</v>
      </c>
      <c r="F4" s="111"/>
      <c r="G4" s="108" t="s">
        <v>204</v>
      </c>
      <c r="H4" s="108" t="s">
        <v>204</v>
      </c>
      <c r="I4" s="111"/>
      <c r="J4" s="108" t="s">
        <v>204</v>
      </c>
      <c r="K4" s="111"/>
      <c r="L4" s="111"/>
      <c r="M4" s="111"/>
      <c r="N4" s="108" t="s">
        <v>204</v>
      </c>
      <c r="O4" s="111"/>
      <c r="P4" s="108" t="s">
        <v>204</v>
      </c>
      <c r="Q4" s="12">
        <f t="shared" si="1"/>
        <v>6</v>
      </c>
      <c r="R4" s="111"/>
      <c r="S4" s="108" t="s">
        <v>204</v>
      </c>
      <c r="T4" s="111"/>
      <c r="U4" s="111"/>
      <c r="V4" s="111"/>
      <c r="W4" s="108" t="s">
        <v>204</v>
      </c>
      <c r="X4" s="111"/>
      <c r="Y4" s="111"/>
      <c r="Z4" s="108" t="s">
        <v>204</v>
      </c>
      <c r="AA4" s="108" t="s">
        <v>204</v>
      </c>
      <c r="AB4" s="111"/>
      <c r="AC4" s="108" t="s">
        <v>204</v>
      </c>
      <c r="AD4" s="12">
        <f t="shared" si="2"/>
        <v>5</v>
      </c>
      <c r="AE4" s="108" t="s">
        <v>204</v>
      </c>
      <c r="AF4" s="108" t="s">
        <v>204</v>
      </c>
      <c r="AG4" s="108" t="s">
        <v>204</v>
      </c>
      <c r="AH4" s="111"/>
      <c r="AI4" s="111"/>
      <c r="AJ4" s="111"/>
      <c r="AK4" s="111"/>
      <c r="AL4" s="108" t="s">
        <v>204</v>
      </c>
      <c r="AM4" s="111"/>
      <c r="AN4" s="108" t="s">
        <v>204</v>
      </c>
      <c r="AO4" s="111"/>
      <c r="AP4" s="108" t="s">
        <v>204</v>
      </c>
      <c r="AQ4" s="12">
        <f t="shared" si="3"/>
        <v>6</v>
      </c>
    </row>
    <row r="5" spans="1:43" ht="16.5">
      <c r="A5" s="13" t="s">
        <v>195</v>
      </c>
      <c r="B5" s="112" t="str">
        <f>Команды!B4</f>
        <v>Концептуальные ёжики</v>
      </c>
      <c r="C5" s="113" t="str">
        <f>Команды!C4</f>
        <v>Нижний Новгород</v>
      </c>
      <c r="D5" s="12">
        <f t="shared" si="0"/>
        <v>13</v>
      </c>
      <c r="E5" s="108" t="s">
        <v>204</v>
      </c>
      <c r="F5" s="111"/>
      <c r="G5" s="111"/>
      <c r="H5" s="108" t="s">
        <v>204</v>
      </c>
      <c r="I5" s="108" t="s">
        <v>204</v>
      </c>
      <c r="J5" s="111"/>
      <c r="K5" s="111"/>
      <c r="L5" s="111"/>
      <c r="M5" s="111"/>
      <c r="N5" s="111"/>
      <c r="O5" s="111"/>
      <c r="P5" s="108" t="s">
        <v>204</v>
      </c>
      <c r="Q5" s="12">
        <f t="shared" si="1"/>
        <v>4</v>
      </c>
      <c r="R5" s="111"/>
      <c r="S5" s="108" t="s">
        <v>204</v>
      </c>
      <c r="T5" s="111"/>
      <c r="U5" s="111"/>
      <c r="V5" s="108" t="s">
        <v>204</v>
      </c>
      <c r="W5" s="108" t="s">
        <v>204</v>
      </c>
      <c r="X5" s="108" t="s">
        <v>204</v>
      </c>
      <c r="Y5" s="111"/>
      <c r="Z5" s="111"/>
      <c r="AA5" s="111"/>
      <c r="AB5" s="111"/>
      <c r="AC5" s="111"/>
      <c r="AD5" s="12">
        <f t="shared" si="2"/>
        <v>4</v>
      </c>
      <c r="AE5" s="111"/>
      <c r="AF5" s="108" t="s">
        <v>204</v>
      </c>
      <c r="AG5" s="111"/>
      <c r="AH5" s="111"/>
      <c r="AI5" s="111"/>
      <c r="AJ5" s="111"/>
      <c r="AK5" s="111"/>
      <c r="AL5" s="111"/>
      <c r="AM5" s="108" t="s">
        <v>204</v>
      </c>
      <c r="AN5" s="108" t="s">
        <v>204</v>
      </c>
      <c r="AO5" s="108" t="s">
        <v>204</v>
      </c>
      <c r="AP5" s="108" t="s">
        <v>204</v>
      </c>
      <c r="AQ5" s="12">
        <f t="shared" si="3"/>
        <v>5</v>
      </c>
    </row>
    <row r="6" spans="1:43" ht="16.5">
      <c r="A6" s="13" t="s">
        <v>196</v>
      </c>
      <c r="B6" s="112" t="str">
        <f>Команды!B5</f>
        <v>Ньютон-Лейбницъ</v>
      </c>
      <c r="C6" s="113" t="str">
        <f>Команды!C5</f>
        <v>Балахна</v>
      </c>
      <c r="D6" s="12">
        <f t="shared" si="0"/>
        <v>17</v>
      </c>
      <c r="E6" s="108" t="s">
        <v>204</v>
      </c>
      <c r="F6" s="108" t="s">
        <v>204</v>
      </c>
      <c r="G6" s="108" t="s">
        <v>204</v>
      </c>
      <c r="H6" s="111"/>
      <c r="I6" s="111"/>
      <c r="J6" s="108" t="s">
        <v>204</v>
      </c>
      <c r="K6" s="111"/>
      <c r="L6" s="111"/>
      <c r="M6" s="111"/>
      <c r="N6" s="108" t="s">
        <v>204</v>
      </c>
      <c r="O6" s="111"/>
      <c r="P6" s="108" t="s">
        <v>204</v>
      </c>
      <c r="Q6" s="12">
        <f t="shared" si="1"/>
        <v>6</v>
      </c>
      <c r="R6" s="108" t="s">
        <v>204</v>
      </c>
      <c r="S6" s="108" t="s">
        <v>204</v>
      </c>
      <c r="T6" s="111"/>
      <c r="U6" s="111"/>
      <c r="V6" s="108" t="s">
        <v>204</v>
      </c>
      <c r="W6" s="111"/>
      <c r="X6" s="111"/>
      <c r="Y6" s="108" t="s">
        <v>204</v>
      </c>
      <c r="Z6" s="111"/>
      <c r="AA6" s="108" t="s">
        <v>204</v>
      </c>
      <c r="AB6" s="111"/>
      <c r="AC6" s="108" t="s">
        <v>204</v>
      </c>
      <c r="AD6" s="12">
        <f t="shared" si="2"/>
        <v>6</v>
      </c>
      <c r="AE6" s="111"/>
      <c r="AF6" s="111"/>
      <c r="AG6" s="108" t="s">
        <v>204</v>
      </c>
      <c r="AH6" s="111"/>
      <c r="AI6" s="108" t="s">
        <v>204</v>
      </c>
      <c r="AJ6" s="111"/>
      <c r="AK6" s="111"/>
      <c r="AL6" s="111"/>
      <c r="AM6" s="108" t="s">
        <v>204</v>
      </c>
      <c r="AN6" s="108" t="s">
        <v>204</v>
      </c>
      <c r="AO6" s="111"/>
      <c r="AP6" s="108" t="s">
        <v>204</v>
      </c>
      <c r="AQ6" s="12">
        <f t="shared" si="3"/>
        <v>5</v>
      </c>
    </row>
    <row r="7" spans="1:43" ht="16.5">
      <c r="A7" s="13" t="s">
        <v>197</v>
      </c>
      <c r="B7" s="112" t="str">
        <f>Команды!B6</f>
        <v>ДРУЗЬя</v>
      </c>
      <c r="C7" s="113" t="str">
        <f>Команды!C6</f>
        <v>Дзержинск</v>
      </c>
      <c r="D7" s="12">
        <f t="shared" si="0"/>
        <v>14</v>
      </c>
      <c r="E7" s="108" t="s">
        <v>204</v>
      </c>
      <c r="F7" s="108" t="s">
        <v>204</v>
      </c>
      <c r="G7" s="108" t="s">
        <v>204</v>
      </c>
      <c r="H7" s="108" t="s">
        <v>204</v>
      </c>
      <c r="I7" s="111"/>
      <c r="J7" s="111"/>
      <c r="K7" s="111"/>
      <c r="L7" s="111"/>
      <c r="M7" s="111"/>
      <c r="N7" s="111"/>
      <c r="O7" s="111"/>
      <c r="P7" s="111"/>
      <c r="Q7" s="12">
        <f t="shared" si="1"/>
        <v>4</v>
      </c>
      <c r="R7" s="108" t="s">
        <v>204</v>
      </c>
      <c r="S7" s="108" t="s">
        <v>204</v>
      </c>
      <c r="T7" s="111"/>
      <c r="U7" s="111"/>
      <c r="V7" s="108" t="s">
        <v>204</v>
      </c>
      <c r="W7" s="111"/>
      <c r="X7" s="111"/>
      <c r="Y7" s="111"/>
      <c r="Z7" s="108" t="s">
        <v>204</v>
      </c>
      <c r="AA7" s="108" t="s">
        <v>204</v>
      </c>
      <c r="AB7" s="111"/>
      <c r="AC7" s="111"/>
      <c r="AD7" s="12">
        <f t="shared" si="2"/>
        <v>5</v>
      </c>
      <c r="AE7" s="111"/>
      <c r="AF7" s="108" t="s">
        <v>204</v>
      </c>
      <c r="AG7" s="111"/>
      <c r="AH7" s="111"/>
      <c r="AI7" s="108" t="s">
        <v>204</v>
      </c>
      <c r="AJ7" s="111"/>
      <c r="AK7" s="111"/>
      <c r="AL7" s="108" t="s">
        <v>204</v>
      </c>
      <c r="AM7" s="111"/>
      <c r="AN7" s="108" t="s">
        <v>204</v>
      </c>
      <c r="AO7" s="111"/>
      <c r="AP7" s="108" t="s">
        <v>204</v>
      </c>
      <c r="AQ7" s="12">
        <f t="shared" si="3"/>
        <v>5</v>
      </c>
    </row>
    <row r="8" spans="1:43" ht="16.5">
      <c r="A8" s="13" t="s">
        <v>198</v>
      </c>
      <c r="B8" s="114" t="str">
        <f>Команды!B7</f>
        <v>Дети истории</v>
      </c>
      <c r="C8" s="115" t="str">
        <f>Команды!C7</f>
        <v>Саров</v>
      </c>
      <c r="D8" s="12">
        <f t="shared" si="0"/>
        <v>12</v>
      </c>
      <c r="E8" s="111"/>
      <c r="F8" s="108" t="s">
        <v>204</v>
      </c>
      <c r="G8" s="111"/>
      <c r="H8" s="111"/>
      <c r="I8" s="111"/>
      <c r="J8" s="108" t="s">
        <v>204</v>
      </c>
      <c r="K8" s="111"/>
      <c r="L8" s="111"/>
      <c r="M8" s="111"/>
      <c r="N8" s="111"/>
      <c r="O8" s="111"/>
      <c r="P8" s="108" t="s">
        <v>204</v>
      </c>
      <c r="Q8" s="12">
        <f t="shared" si="1"/>
        <v>3</v>
      </c>
      <c r="R8" s="108" t="s">
        <v>204</v>
      </c>
      <c r="S8" s="108" t="s">
        <v>204</v>
      </c>
      <c r="T8" s="111"/>
      <c r="U8" s="111"/>
      <c r="V8" s="111"/>
      <c r="W8" s="111"/>
      <c r="X8" s="111"/>
      <c r="Y8" s="108" t="s">
        <v>204</v>
      </c>
      <c r="Z8" s="111"/>
      <c r="AA8" s="111"/>
      <c r="AB8" s="111"/>
      <c r="AC8" s="111"/>
      <c r="AD8" s="12">
        <f t="shared" si="2"/>
        <v>3</v>
      </c>
      <c r="AE8" s="111"/>
      <c r="AF8" s="111"/>
      <c r="AG8" s="108" t="s">
        <v>204</v>
      </c>
      <c r="AH8" s="111"/>
      <c r="AI8" s="108" t="s">
        <v>204</v>
      </c>
      <c r="AJ8" s="108" t="s">
        <v>204</v>
      </c>
      <c r="AK8" s="111"/>
      <c r="AL8" s="111"/>
      <c r="AM8" s="108" t="s">
        <v>204</v>
      </c>
      <c r="AN8" s="108" t="s">
        <v>204</v>
      </c>
      <c r="AO8" s="108" t="s">
        <v>204</v>
      </c>
      <c r="AP8" s="111"/>
      <c r="AQ8" s="12">
        <f t="shared" si="3"/>
        <v>6</v>
      </c>
    </row>
    <row r="9" spans="1:43" ht="16.5">
      <c r="A9" s="13" t="s">
        <v>199</v>
      </c>
      <c r="B9" s="114" t="str">
        <f>Команды!B8</f>
        <v>Искры</v>
      </c>
      <c r="C9" s="115" t="str">
        <f>Команды!C8</f>
        <v>Саров</v>
      </c>
      <c r="D9" s="12">
        <f t="shared" si="0"/>
        <v>11</v>
      </c>
      <c r="E9" s="108" t="s">
        <v>204</v>
      </c>
      <c r="F9" s="111"/>
      <c r="G9" s="111"/>
      <c r="H9" s="111"/>
      <c r="I9" s="108" t="s">
        <v>204</v>
      </c>
      <c r="J9" s="111"/>
      <c r="K9" s="111"/>
      <c r="L9" s="111"/>
      <c r="M9" s="111"/>
      <c r="N9" s="111"/>
      <c r="O9" s="111"/>
      <c r="P9" s="111"/>
      <c r="Q9" s="12">
        <f t="shared" si="1"/>
        <v>2</v>
      </c>
      <c r="R9" s="108" t="s">
        <v>204</v>
      </c>
      <c r="S9" s="108" t="s">
        <v>204</v>
      </c>
      <c r="T9" s="111"/>
      <c r="U9" s="111"/>
      <c r="V9" s="111"/>
      <c r="W9" s="111"/>
      <c r="X9" s="108" t="s">
        <v>204</v>
      </c>
      <c r="Y9" s="108" t="s">
        <v>204</v>
      </c>
      <c r="Z9" s="111"/>
      <c r="AA9" s="111"/>
      <c r="AB9" s="111"/>
      <c r="AC9" s="111"/>
      <c r="AD9" s="12">
        <f t="shared" si="2"/>
        <v>4</v>
      </c>
      <c r="AE9" s="108" t="s">
        <v>204</v>
      </c>
      <c r="AF9" s="111"/>
      <c r="AG9" s="108" t="s">
        <v>204</v>
      </c>
      <c r="AH9" s="111"/>
      <c r="AI9" s="111"/>
      <c r="AJ9" s="111"/>
      <c r="AK9" s="108" t="s">
        <v>204</v>
      </c>
      <c r="AL9" s="111"/>
      <c r="AM9" s="111"/>
      <c r="AN9" s="111"/>
      <c r="AO9" s="108" t="s">
        <v>204</v>
      </c>
      <c r="AP9" s="108" t="s">
        <v>204</v>
      </c>
      <c r="AQ9" s="12">
        <f t="shared" si="3"/>
        <v>5</v>
      </c>
    </row>
    <row r="10" spans="1:43" ht="16.5">
      <c r="A10" s="13" t="s">
        <v>200</v>
      </c>
      <c r="B10" s="114" t="str">
        <f>Команды!B9</f>
        <v>Нормальные люди</v>
      </c>
      <c r="C10" s="115" t="str">
        <f>Команды!C9</f>
        <v>Саров</v>
      </c>
      <c r="D10" s="12">
        <f t="shared" si="0"/>
        <v>14</v>
      </c>
      <c r="E10" s="108" t="s">
        <v>204</v>
      </c>
      <c r="F10" s="111"/>
      <c r="G10" s="108" t="s">
        <v>204</v>
      </c>
      <c r="H10" s="111"/>
      <c r="I10" s="108" t="s">
        <v>204</v>
      </c>
      <c r="J10" s="111"/>
      <c r="K10" s="111"/>
      <c r="L10" s="111"/>
      <c r="M10" s="111"/>
      <c r="N10" s="111"/>
      <c r="O10" s="111"/>
      <c r="P10" s="111"/>
      <c r="Q10" s="12">
        <f t="shared" si="1"/>
        <v>3</v>
      </c>
      <c r="R10" s="108" t="s">
        <v>204</v>
      </c>
      <c r="S10" s="108" t="s">
        <v>204</v>
      </c>
      <c r="T10" s="111"/>
      <c r="U10" s="111"/>
      <c r="V10" s="111"/>
      <c r="W10" s="108" t="s">
        <v>204</v>
      </c>
      <c r="X10" s="111"/>
      <c r="Y10" s="108" t="s">
        <v>204</v>
      </c>
      <c r="Z10" s="111"/>
      <c r="AA10" s="111"/>
      <c r="AB10" s="111"/>
      <c r="AC10" s="108" t="s">
        <v>204</v>
      </c>
      <c r="AD10" s="12">
        <f t="shared" si="2"/>
        <v>5</v>
      </c>
      <c r="AE10" s="108" t="s">
        <v>204</v>
      </c>
      <c r="AF10" s="111"/>
      <c r="AG10" s="108" t="s">
        <v>204</v>
      </c>
      <c r="AH10" s="108" t="s">
        <v>204</v>
      </c>
      <c r="AI10" s="111"/>
      <c r="AJ10" s="111"/>
      <c r="AK10" s="111"/>
      <c r="AL10" s="111"/>
      <c r="AM10" s="111"/>
      <c r="AN10" s="108" t="s">
        <v>204</v>
      </c>
      <c r="AO10" s="108" t="s">
        <v>204</v>
      </c>
      <c r="AP10" s="108" t="s">
        <v>204</v>
      </c>
      <c r="AQ10" s="12">
        <f t="shared" si="3"/>
        <v>6</v>
      </c>
    </row>
    <row r="11" spans="1:43" ht="16.5">
      <c r="A11" s="13" t="s">
        <v>201</v>
      </c>
      <c r="B11" s="114" t="str">
        <f>Команды!B10</f>
        <v>Знайки</v>
      </c>
      <c r="C11" s="115" t="str">
        <f>Команды!C10</f>
        <v>Саров</v>
      </c>
      <c r="D11" s="12">
        <f t="shared" si="0"/>
        <v>10</v>
      </c>
      <c r="E11" s="108" t="s">
        <v>204</v>
      </c>
      <c r="F11" s="108" t="s">
        <v>204</v>
      </c>
      <c r="G11" s="108" t="s">
        <v>204</v>
      </c>
      <c r="H11" s="111"/>
      <c r="I11" s="108" t="s">
        <v>204</v>
      </c>
      <c r="J11" s="111"/>
      <c r="K11" s="111"/>
      <c r="L11" s="111"/>
      <c r="M11" s="111"/>
      <c r="N11" s="111"/>
      <c r="O11" s="111"/>
      <c r="P11" s="108" t="s">
        <v>204</v>
      </c>
      <c r="Q11" s="12">
        <f t="shared" si="1"/>
        <v>5</v>
      </c>
      <c r="R11" s="111"/>
      <c r="S11" s="108" t="s">
        <v>204</v>
      </c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">
        <f t="shared" si="2"/>
        <v>1</v>
      </c>
      <c r="AE11" s="108" t="s">
        <v>204</v>
      </c>
      <c r="AF11" s="111"/>
      <c r="AG11" s="111"/>
      <c r="AH11" s="111"/>
      <c r="AI11" s="108" t="s">
        <v>204</v>
      </c>
      <c r="AJ11" s="111"/>
      <c r="AK11" s="111"/>
      <c r="AL11" s="111"/>
      <c r="AM11" s="111"/>
      <c r="AN11" s="108" t="s">
        <v>204</v>
      </c>
      <c r="AO11" s="111"/>
      <c r="AP11" s="108" t="s">
        <v>204</v>
      </c>
      <c r="AQ11" s="12">
        <f t="shared" si="3"/>
        <v>4</v>
      </c>
    </row>
    <row r="12" spans="1:43" ht="16.5">
      <c r="A12" s="13" t="s">
        <v>202</v>
      </c>
      <c r="B12" s="114" t="str">
        <f>Команды!B11</f>
        <v>360 градусов</v>
      </c>
      <c r="C12" s="115" t="str">
        <f>Команды!C11</f>
        <v>Саров</v>
      </c>
      <c r="D12" s="12">
        <f t="shared" si="0"/>
        <v>7</v>
      </c>
      <c r="E12" s="108" t="s">
        <v>204</v>
      </c>
      <c r="F12" s="111"/>
      <c r="G12" s="108" t="s">
        <v>204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2">
        <f t="shared" si="1"/>
        <v>2</v>
      </c>
      <c r="R12" s="111"/>
      <c r="S12" s="108" t="s">
        <v>204</v>
      </c>
      <c r="T12" s="111"/>
      <c r="U12" s="111"/>
      <c r="V12" s="111"/>
      <c r="W12" s="111"/>
      <c r="X12" s="111"/>
      <c r="Y12" s="108" t="s">
        <v>204</v>
      </c>
      <c r="Z12" s="111"/>
      <c r="AA12" s="111"/>
      <c r="AB12" s="111"/>
      <c r="AC12" s="111"/>
      <c r="AD12" s="12">
        <f t="shared" si="2"/>
        <v>2</v>
      </c>
      <c r="AE12" s="108" t="s">
        <v>204</v>
      </c>
      <c r="AF12" s="111"/>
      <c r="AG12" s="111"/>
      <c r="AH12" s="111"/>
      <c r="AI12" s="111"/>
      <c r="AJ12" s="111"/>
      <c r="AK12" s="111"/>
      <c r="AL12" s="111"/>
      <c r="AM12" s="108" t="s">
        <v>204</v>
      </c>
      <c r="AN12" s="108" t="s">
        <v>204</v>
      </c>
      <c r="AO12" s="111"/>
      <c r="AP12" s="111"/>
      <c r="AQ12" s="12">
        <f t="shared" si="3"/>
        <v>3</v>
      </c>
    </row>
    <row r="13" spans="1:43" ht="16.5">
      <c r="A13" s="13" t="s">
        <v>203</v>
      </c>
      <c r="B13" s="114" t="str">
        <f>Команды!B12</f>
        <v>Шесть кадров</v>
      </c>
      <c r="C13" s="115" t="str">
        <f>Команды!C12</f>
        <v>Саров</v>
      </c>
      <c r="D13" s="12">
        <f t="shared" si="0"/>
        <v>4</v>
      </c>
      <c r="E13" s="108" t="s">
        <v>204</v>
      </c>
      <c r="F13" s="111"/>
      <c r="G13" s="108" t="s">
        <v>204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2">
        <f t="shared" si="1"/>
        <v>2</v>
      </c>
      <c r="R13" s="111"/>
      <c r="S13" s="108" t="s">
        <v>204</v>
      </c>
      <c r="T13" s="108" t="s">
        <v>204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2">
        <f t="shared" si="2"/>
        <v>2</v>
      </c>
      <c r="AE13" s="51"/>
      <c r="AF13" s="51"/>
      <c r="AG13" s="51"/>
      <c r="AH13" s="51"/>
      <c r="AI13" s="51"/>
      <c r="AJ13" s="90"/>
      <c r="AK13" s="51"/>
      <c r="AL13" s="51"/>
      <c r="AM13" s="90"/>
      <c r="AN13" s="51"/>
      <c r="AO13" s="51"/>
      <c r="AP13" s="90"/>
      <c r="AQ13" s="12">
        <f t="shared" si="3"/>
        <v>0</v>
      </c>
    </row>
    <row r="14" spans="1:47" ht="16.5">
      <c r="A14" s="13" t="s">
        <v>205</v>
      </c>
      <c r="B14" s="114" t="str">
        <f>Команды!B13</f>
        <v>СКБ</v>
      </c>
      <c r="C14" s="115" t="str">
        <f>Команды!C13</f>
        <v>Саров</v>
      </c>
      <c r="D14" s="12">
        <f t="shared" si="0"/>
        <v>8</v>
      </c>
      <c r="E14" s="108" t="s">
        <v>204</v>
      </c>
      <c r="F14" s="111"/>
      <c r="G14" s="111"/>
      <c r="H14" s="108" t="s">
        <v>204</v>
      </c>
      <c r="I14" s="111"/>
      <c r="J14" s="108" t="s">
        <v>204</v>
      </c>
      <c r="K14" s="111"/>
      <c r="L14" s="111"/>
      <c r="M14" s="111"/>
      <c r="N14" s="111"/>
      <c r="O14" s="111"/>
      <c r="P14" s="111"/>
      <c r="Q14" s="12">
        <f t="shared" si="1"/>
        <v>3</v>
      </c>
      <c r="R14" s="111"/>
      <c r="S14" s="108" t="s">
        <v>204</v>
      </c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2">
        <f t="shared" si="2"/>
        <v>1</v>
      </c>
      <c r="AE14" s="108" t="s">
        <v>204</v>
      </c>
      <c r="AF14" s="111"/>
      <c r="AG14" s="111"/>
      <c r="AH14" s="111"/>
      <c r="AI14" s="108" t="s">
        <v>204</v>
      </c>
      <c r="AJ14" s="111"/>
      <c r="AK14" s="111"/>
      <c r="AL14" s="111"/>
      <c r="AM14" s="111"/>
      <c r="AN14" s="108" t="s">
        <v>204</v>
      </c>
      <c r="AO14" s="111"/>
      <c r="AP14" s="108" t="s">
        <v>204</v>
      </c>
      <c r="AQ14" s="12">
        <f t="shared" si="3"/>
        <v>4</v>
      </c>
      <c r="AR14" s="29"/>
      <c r="AS14" s="29"/>
      <c r="AT14" s="29"/>
      <c r="AU14" s="29"/>
    </row>
    <row r="15" spans="1:47" ht="16.5">
      <c r="A15" s="13" t="s">
        <v>206</v>
      </c>
      <c r="B15" s="114" t="str">
        <f>Команды!B14</f>
        <v>Elementary School</v>
      </c>
      <c r="C15" s="115" t="str">
        <f>Команды!C14</f>
        <v>Саров</v>
      </c>
      <c r="D15" s="12">
        <f t="shared" si="0"/>
        <v>7</v>
      </c>
      <c r="E15" s="108" t="s">
        <v>204</v>
      </c>
      <c r="F15" s="111"/>
      <c r="G15" s="111"/>
      <c r="H15" s="111"/>
      <c r="I15" s="111"/>
      <c r="J15" s="108" t="s">
        <v>204</v>
      </c>
      <c r="K15" s="111"/>
      <c r="L15" s="111"/>
      <c r="M15" s="111"/>
      <c r="N15" s="111"/>
      <c r="O15" s="111"/>
      <c r="P15" s="111"/>
      <c r="Q15" s="12">
        <f t="shared" si="1"/>
        <v>2</v>
      </c>
      <c r="R15" s="111"/>
      <c r="S15" s="108" t="s">
        <v>204</v>
      </c>
      <c r="T15" s="108" t="s">
        <v>204</v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2">
        <f t="shared" si="2"/>
        <v>2</v>
      </c>
      <c r="AE15" s="111"/>
      <c r="AF15" s="111"/>
      <c r="AG15" s="111"/>
      <c r="AH15" s="111"/>
      <c r="AI15" s="108" t="s">
        <v>204</v>
      </c>
      <c r="AJ15" s="111"/>
      <c r="AK15" s="108" t="s">
        <v>204</v>
      </c>
      <c r="AL15" s="111"/>
      <c r="AM15" s="111"/>
      <c r="AN15" s="108" t="s">
        <v>204</v>
      </c>
      <c r="AO15" s="111"/>
      <c r="AP15" s="111"/>
      <c r="AQ15" s="12">
        <f t="shared" si="3"/>
        <v>3</v>
      </c>
      <c r="AR15" s="29"/>
      <c r="AS15" s="29"/>
      <c r="AT15" s="29"/>
      <c r="AU15" s="29"/>
    </row>
    <row r="16" spans="1:47" ht="16.5">
      <c r="A16" s="13" t="s">
        <v>207</v>
      </c>
      <c r="B16" s="114" t="str">
        <f>Команды!B15</f>
        <v>Рыжий и Ко</v>
      </c>
      <c r="C16" s="115" t="str">
        <f>Команды!C15</f>
        <v>Саров</v>
      </c>
      <c r="D16" s="26">
        <f t="shared" si="0"/>
        <v>20</v>
      </c>
      <c r="E16" s="108" t="s">
        <v>204</v>
      </c>
      <c r="F16" s="111"/>
      <c r="G16" s="108" t="s">
        <v>204</v>
      </c>
      <c r="H16" s="111"/>
      <c r="I16" s="111"/>
      <c r="J16" s="108" t="s">
        <v>204</v>
      </c>
      <c r="K16" s="111"/>
      <c r="L16" s="111"/>
      <c r="M16" s="108" t="s">
        <v>204</v>
      </c>
      <c r="N16" s="108" t="s">
        <v>204</v>
      </c>
      <c r="O16" s="111"/>
      <c r="P16" s="108" t="s">
        <v>204</v>
      </c>
      <c r="Q16" s="26">
        <f t="shared" si="1"/>
        <v>6</v>
      </c>
      <c r="R16" s="111"/>
      <c r="S16" s="108" t="s">
        <v>204</v>
      </c>
      <c r="T16" s="111"/>
      <c r="U16" s="111"/>
      <c r="V16" s="111"/>
      <c r="W16" s="108" t="s">
        <v>204</v>
      </c>
      <c r="X16" s="108" t="s">
        <v>204</v>
      </c>
      <c r="Y16" s="108" t="s">
        <v>204</v>
      </c>
      <c r="Z16" s="108" t="s">
        <v>204</v>
      </c>
      <c r="AA16" s="111"/>
      <c r="AB16" s="111"/>
      <c r="AC16" s="108" t="s">
        <v>204</v>
      </c>
      <c r="AD16" s="26">
        <f t="shared" si="2"/>
        <v>6</v>
      </c>
      <c r="AE16" s="108" t="s">
        <v>204</v>
      </c>
      <c r="AF16" s="108" t="s">
        <v>204</v>
      </c>
      <c r="AG16" s="108" t="s">
        <v>204</v>
      </c>
      <c r="AH16" s="108" t="s">
        <v>204</v>
      </c>
      <c r="AI16" s="111"/>
      <c r="AJ16" s="111"/>
      <c r="AK16" s="111"/>
      <c r="AL16" s="111"/>
      <c r="AM16" s="108" t="s">
        <v>204</v>
      </c>
      <c r="AN16" s="108" t="s">
        <v>204</v>
      </c>
      <c r="AO16" s="108" t="s">
        <v>204</v>
      </c>
      <c r="AP16" s="108" t="s">
        <v>204</v>
      </c>
      <c r="AQ16" s="26">
        <f t="shared" si="3"/>
        <v>8</v>
      </c>
      <c r="AR16" s="29"/>
      <c r="AS16" s="29"/>
      <c r="AT16" s="29"/>
      <c r="AU16" s="29"/>
    </row>
    <row r="17" spans="1:47" ht="16.5">
      <c r="A17" s="13" t="s">
        <v>208</v>
      </c>
      <c r="B17" s="114" t="str">
        <f>Команды!B16</f>
        <v>Две четвертых</v>
      </c>
      <c r="C17" s="115" t="str">
        <f>Команды!C16</f>
        <v>Саров</v>
      </c>
      <c r="D17" s="26">
        <f t="shared" si="0"/>
        <v>8</v>
      </c>
      <c r="E17" s="108" t="s">
        <v>204</v>
      </c>
      <c r="F17" s="108" t="s">
        <v>204</v>
      </c>
      <c r="G17" s="111"/>
      <c r="H17" s="111"/>
      <c r="I17" s="111"/>
      <c r="J17" s="108" t="s">
        <v>204</v>
      </c>
      <c r="K17" s="111"/>
      <c r="L17" s="111"/>
      <c r="M17" s="111"/>
      <c r="N17" s="111"/>
      <c r="O17" s="111"/>
      <c r="P17" s="111"/>
      <c r="Q17" s="26">
        <f t="shared" si="1"/>
        <v>3</v>
      </c>
      <c r="R17" s="111"/>
      <c r="S17" s="108" t="s">
        <v>204</v>
      </c>
      <c r="T17" s="111"/>
      <c r="U17" s="111"/>
      <c r="V17" s="111"/>
      <c r="W17" s="111"/>
      <c r="X17" s="111"/>
      <c r="Y17" s="108" t="s">
        <v>204</v>
      </c>
      <c r="Z17" s="111"/>
      <c r="AA17" s="111"/>
      <c r="AB17" s="111"/>
      <c r="AC17" s="111"/>
      <c r="AD17" s="26">
        <f t="shared" si="2"/>
        <v>2</v>
      </c>
      <c r="AE17" s="108" t="s">
        <v>204</v>
      </c>
      <c r="AF17" s="111"/>
      <c r="AG17" s="111"/>
      <c r="AH17" s="111"/>
      <c r="AI17" s="111"/>
      <c r="AJ17" s="111"/>
      <c r="AK17" s="111"/>
      <c r="AL17" s="111"/>
      <c r="AM17" s="111"/>
      <c r="AN17" s="108" t="s">
        <v>204</v>
      </c>
      <c r="AO17" s="108" t="s">
        <v>204</v>
      </c>
      <c r="AP17" s="111"/>
      <c r="AQ17" s="26">
        <f t="shared" si="3"/>
        <v>3</v>
      </c>
      <c r="AR17" s="29"/>
      <c r="AS17" s="29"/>
      <c r="AT17" s="29"/>
      <c r="AU17" s="29"/>
    </row>
    <row r="18" spans="1:47" ht="16.5">
      <c r="A18" s="13" t="s">
        <v>209</v>
      </c>
      <c r="B18" s="114" t="str">
        <f>Команды!B17</f>
        <v>Канделаки</v>
      </c>
      <c r="C18" s="115" t="str">
        <f>Команды!C17</f>
        <v>Саров</v>
      </c>
      <c r="D18" s="26">
        <f t="shared" si="0"/>
        <v>10</v>
      </c>
      <c r="E18" s="108" t="s">
        <v>204</v>
      </c>
      <c r="F18" s="111"/>
      <c r="G18" s="108" t="s">
        <v>204</v>
      </c>
      <c r="H18" s="111"/>
      <c r="I18" s="111"/>
      <c r="J18" s="108" t="s">
        <v>204</v>
      </c>
      <c r="K18" s="111"/>
      <c r="L18" s="111"/>
      <c r="M18" s="111"/>
      <c r="N18" s="108" t="s">
        <v>204</v>
      </c>
      <c r="O18" s="111"/>
      <c r="P18" s="111"/>
      <c r="Q18" s="26">
        <f t="shared" si="1"/>
        <v>4</v>
      </c>
      <c r="R18" s="111"/>
      <c r="S18" s="108" t="s">
        <v>204</v>
      </c>
      <c r="T18" s="111"/>
      <c r="U18" s="111"/>
      <c r="V18" s="111"/>
      <c r="W18" s="111"/>
      <c r="X18" s="111"/>
      <c r="Y18" s="111"/>
      <c r="Z18" s="111"/>
      <c r="AA18" s="108" t="s">
        <v>204</v>
      </c>
      <c r="AB18" s="111"/>
      <c r="AC18" s="111"/>
      <c r="AD18" s="26">
        <f t="shared" si="2"/>
        <v>2</v>
      </c>
      <c r="AE18" s="111"/>
      <c r="AF18" s="111"/>
      <c r="AG18" s="111"/>
      <c r="AH18" s="111"/>
      <c r="AI18" s="111"/>
      <c r="AJ18" s="111"/>
      <c r="AK18" s="111"/>
      <c r="AL18" s="111"/>
      <c r="AM18" s="108" t="s">
        <v>204</v>
      </c>
      <c r="AN18" s="108" t="s">
        <v>204</v>
      </c>
      <c r="AO18" s="108" t="s">
        <v>204</v>
      </c>
      <c r="AP18" s="108" t="s">
        <v>204</v>
      </c>
      <c r="AQ18" s="26">
        <f t="shared" si="3"/>
        <v>4</v>
      </c>
      <c r="AR18" s="29"/>
      <c r="AS18" s="29"/>
      <c r="AT18" s="29"/>
      <c r="AU18" s="29"/>
    </row>
    <row r="19" spans="1:47" ht="16.5">
      <c r="A19" s="13" t="s">
        <v>210</v>
      </c>
      <c r="B19" s="122" t="str">
        <f>Команды!B18</f>
        <v>Гурабы</v>
      </c>
      <c r="C19" s="123" t="str">
        <f>Команды!C18</f>
        <v>Северск</v>
      </c>
      <c r="D19" s="26">
        <f t="shared" si="0"/>
        <v>12</v>
      </c>
      <c r="E19" s="120" t="s">
        <v>204</v>
      </c>
      <c r="F19" s="120" t="s">
        <v>204</v>
      </c>
      <c r="G19" s="120"/>
      <c r="H19" s="120"/>
      <c r="I19" s="120"/>
      <c r="J19" s="120" t="s">
        <v>204</v>
      </c>
      <c r="K19" s="120"/>
      <c r="L19" s="120"/>
      <c r="M19" s="120"/>
      <c r="N19" s="120" t="s">
        <v>204</v>
      </c>
      <c r="O19" s="120"/>
      <c r="P19" s="120"/>
      <c r="Q19" s="26">
        <f t="shared" si="1"/>
        <v>4</v>
      </c>
      <c r="R19" s="120" t="s">
        <v>204</v>
      </c>
      <c r="S19" s="120" t="s">
        <v>204</v>
      </c>
      <c r="T19" s="120"/>
      <c r="U19" s="120"/>
      <c r="V19" s="120"/>
      <c r="W19" s="120"/>
      <c r="X19" s="120"/>
      <c r="Y19" s="120" t="s">
        <v>204</v>
      </c>
      <c r="Z19" s="120"/>
      <c r="AA19" s="120"/>
      <c r="AB19" s="120"/>
      <c r="AC19" s="120"/>
      <c r="AD19" s="26">
        <f t="shared" si="2"/>
        <v>3</v>
      </c>
      <c r="AE19" s="120" t="s">
        <v>204</v>
      </c>
      <c r="AF19" s="121"/>
      <c r="AG19" s="120" t="s">
        <v>204</v>
      </c>
      <c r="AH19" s="120"/>
      <c r="AI19" s="120" t="s">
        <v>204</v>
      </c>
      <c r="AJ19" s="120"/>
      <c r="AK19" s="120"/>
      <c r="AL19" s="120"/>
      <c r="AM19" s="120" t="s">
        <v>204</v>
      </c>
      <c r="AN19" s="120" t="s">
        <v>204</v>
      </c>
      <c r="AO19" s="120"/>
      <c r="AP19" s="120"/>
      <c r="AQ19" s="26">
        <f t="shared" si="3"/>
        <v>5</v>
      </c>
      <c r="AR19" s="29"/>
      <c r="AS19" s="29"/>
      <c r="AT19" s="29"/>
      <c r="AU19" s="29"/>
    </row>
    <row r="20" spans="1:47" ht="16.5">
      <c r="A20" s="13" t="s">
        <v>211</v>
      </c>
      <c r="B20" s="122" t="str">
        <f>Команды!B19</f>
        <v>Томск-405</v>
      </c>
      <c r="C20" s="123" t="str">
        <f>Команды!C19</f>
        <v>Томск</v>
      </c>
      <c r="D20" s="26">
        <f t="shared" si="0"/>
        <v>7</v>
      </c>
      <c r="E20" s="120" t="s">
        <v>204</v>
      </c>
      <c r="F20" s="120"/>
      <c r="G20" s="120"/>
      <c r="H20" s="120"/>
      <c r="I20" s="120" t="s">
        <v>204</v>
      </c>
      <c r="J20" s="120"/>
      <c r="K20" s="120"/>
      <c r="L20" s="120"/>
      <c r="M20" s="120"/>
      <c r="N20" s="120"/>
      <c r="O20" s="120"/>
      <c r="P20" s="120"/>
      <c r="Q20" s="26">
        <f t="shared" si="1"/>
        <v>2</v>
      </c>
      <c r="R20" s="120"/>
      <c r="S20" s="120" t="s">
        <v>204</v>
      </c>
      <c r="T20" s="120"/>
      <c r="U20" s="120"/>
      <c r="V20" s="120"/>
      <c r="W20" s="120"/>
      <c r="X20" s="120"/>
      <c r="Y20" s="120"/>
      <c r="Z20" s="120" t="s">
        <v>204</v>
      </c>
      <c r="AA20" s="120"/>
      <c r="AB20" s="120"/>
      <c r="AC20" s="120"/>
      <c r="AD20" s="26">
        <f t="shared" si="2"/>
        <v>2</v>
      </c>
      <c r="AE20" s="120"/>
      <c r="AF20" s="121"/>
      <c r="AG20" s="120" t="s">
        <v>204</v>
      </c>
      <c r="AH20" s="120"/>
      <c r="AI20" s="120"/>
      <c r="AJ20" s="120"/>
      <c r="AK20" s="120"/>
      <c r="AL20" s="120"/>
      <c r="AM20" s="120" t="s">
        <v>204</v>
      </c>
      <c r="AN20" s="120" t="s">
        <v>204</v>
      </c>
      <c r="AO20" s="120"/>
      <c r="AP20" s="120"/>
      <c r="AQ20" s="26">
        <f t="shared" si="3"/>
        <v>3</v>
      </c>
      <c r="AR20" s="29"/>
      <c r="AS20" s="29"/>
      <c r="AT20" s="29"/>
      <c r="AU20" s="29"/>
    </row>
    <row r="21" spans="1:47" ht="16.5">
      <c r="A21" s="13" t="s">
        <v>213</v>
      </c>
      <c r="B21" s="128" t="str">
        <f>Команды!B20</f>
        <v>Фортуна</v>
      </c>
      <c r="C21" s="129" t="str">
        <f>Команды!C20</f>
        <v>Эчмиадзин</v>
      </c>
      <c r="D21" s="26">
        <f t="shared" si="0"/>
        <v>2</v>
      </c>
      <c r="E21" s="120" t="s">
        <v>204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6">
        <f t="shared" si="1"/>
        <v>1</v>
      </c>
      <c r="R21" s="3"/>
      <c r="S21" s="120" t="s">
        <v>204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26">
        <f t="shared" si="2"/>
        <v>1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>
        <f t="shared" si="3"/>
        <v>0</v>
      </c>
      <c r="AR21" s="29"/>
      <c r="AS21" s="29"/>
      <c r="AT21" s="29"/>
      <c r="AU21" s="29"/>
    </row>
    <row r="22" spans="1:47" ht="16.5">
      <c r="A22" s="13" t="s">
        <v>286</v>
      </c>
      <c r="B22" s="128" t="str">
        <f>Команды!B21</f>
        <v>Ширакаци</v>
      </c>
      <c r="C22" s="129" t="str">
        <f>Команды!C21</f>
        <v>Ереван</v>
      </c>
      <c r="D22" s="26">
        <f t="shared" si="0"/>
        <v>8</v>
      </c>
      <c r="E22" s="120" t="s">
        <v>204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6">
        <f t="shared" si="1"/>
        <v>1</v>
      </c>
      <c r="R22" s="3"/>
      <c r="S22" s="120" t="s">
        <v>204</v>
      </c>
      <c r="T22" s="3"/>
      <c r="U22" s="3"/>
      <c r="V22" s="3"/>
      <c r="W22" s="3"/>
      <c r="X22" s="3"/>
      <c r="Y22" s="120" t="s">
        <v>204</v>
      </c>
      <c r="Z22" s="120" t="s">
        <v>204</v>
      </c>
      <c r="AA22" s="3"/>
      <c r="AB22" s="3"/>
      <c r="AC22" s="3"/>
      <c r="AD22" s="26">
        <f t="shared" si="2"/>
        <v>3</v>
      </c>
      <c r="AE22" s="120" t="s">
        <v>204</v>
      </c>
      <c r="AF22" s="3"/>
      <c r="AG22" s="3"/>
      <c r="AH22" s="3"/>
      <c r="AI22" s="120" t="s">
        <v>204</v>
      </c>
      <c r="AJ22" s="3"/>
      <c r="AK22" s="3"/>
      <c r="AL22" s="3"/>
      <c r="AM22" s="120" t="s">
        <v>204</v>
      </c>
      <c r="AN22" s="120" t="s">
        <v>204</v>
      </c>
      <c r="AO22" s="3"/>
      <c r="AP22" s="3"/>
      <c r="AQ22" s="26">
        <f t="shared" si="3"/>
        <v>4</v>
      </c>
      <c r="AR22" s="29"/>
      <c r="AS22" s="29"/>
      <c r="AT22" s="29"/>
      <c r="AU22" s="29"/>
    </row>
    <row r="23" spans="1:47" ht="16.5">
      <c r="A23" s="13" t="s">
        <v>214</v>
      </c>
      <c r="B23" s="128" t="str">
        <f>Команды!B22</f>
        <v>Альфа </v>
      </c>
      <c r="C23" s="129" t="str">
        <f>Команды!C22</f>
        <v>Ереван</v>
      </c>
      <c r="D23" s="26">
        <f t="shared" si="0"/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6">
        <f t="shared" si="1"/>
        <v>0</v>
      </c>
      <c r="R23" s="3"/>
      <c r="S23" s="120" t="s">
        <v>204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26">
        <f t="shared" si="2"/>
        <v>1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>
        <f t="shared" si="3"/>
        <v>0</v>
      </c>
      <c r="AR23" s="29"/>
      <c r="AS23" s="29"/>
      <c r="AT23" s="29"/>
      <c r="AU23" s="29"/>
    </row>
    <row r="24" spans="1:47" ht="16.5">
      <c r="A24" s="13" t="s">
        <v>215</v>
      </c>
      <c r="B24" s="128" t="str">
        <f>Команды!B23</f>
        <v>Торнадо</v>
      </c>
      <c r="C24" s="129" t="str">
        <f>Команды!C23</f>
        <v>Ереван</v>
      </c>
      <c r="D24" s="26">
        <f t="shared" si="0"/>
        <v>2</v>
      </c>
      <c r="E24" s="3"/>
      <c r="F24" s="3"/>
      <c r="G24" s="3"/>
      <c r="H24" s="120" t="s">
        <v>204</v>
      </c>
      <c r="I24" s="3"/>
      <c r="J24" s="3"/>
      <c r="K24" s="3"/>
      <c r="L24" s="3"/>
      <c r="M24" s="3"/>
      <c r="N24" s="3"/>
      <c r="O24" s="3"/>
      <c r="P24" s="3"/>
      <c r="Q24" s="26">
        <f t="shared" si="1"/>
        <v>1</v>
      </c>
      <c r="R24" s="3"/>
      <c r="S24" s="120" t="s">
        <v>204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26">
        <f t="shared" si="2"/>
        <v>1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>
        <f t="shared" si="3"/>
        <v>0</v>
      </c>
      <c r="AR24" s="29"/>
      <c r="AS24" s="29"/>
      <c r="AT24" s="29"/>
      <c r="AU24" s="29"/>
    </row>
    <row r="25" spans="1:45" ht="16.5">
      <c r="A25" s="13" t="s">
        <v>216</v>
      </c>
      <c r="B25" s="128" t="str">
        <f>Команды!B24</f>
        <v>Мираж</v>
      </c>
      <c r="C25" s="129" t="str">
        <f>Команды!C24</f>
        <v>Эчмиадзин</v>
      </c>
      <c r="D25" s="12">
        <f t="shared" si="0"/>
        <v>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2">
        <f t="shared" si="1"/>
        <v>0</v>
      </c>
      <c r="R25" s="3"/>
      <c r="S25" s="120" t="s">
        <v>204</v>
      </c>
      <c r="T25" s="3"/>
      <c r="U25" s="3"/>
      <c r="V25" s="3"/>
      <c r="W25" s="120" t="s">
        <v>204</v>
      </c>
      <c r="X25" s="3"/>
      <c r="Y25" s="3"/>
      <c r="Z25" s="3"/>
      <c r="AA25" s="3"/>
      <c r="AB25" s="3"/>
      <c r="AC25" s="3"/>
      <c r="AD25" s="12">
        <f t="shared" si="2"/>
        <v>2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20" t="s">
        <v>204</v>
      </c>
      <c r="AP25" s="3"/>
      <c r="AQ25" s="12">
        <f t="shared" si="3"/>
        <v>1</v>
      </c>
      <c r="AS25" s="29"/>
    </row>
    <row r="26" spans="1:45" ht="16.5">
      <c r="A26" s="13" t="s">
        <v>217</v>
      </c>
      <c r="B26" s="128" t="str">
        <f>Команды!B25</f>
        <v>Оптимисты</v>
      </c>
      <c r="C26" s="79" t="str">
        <f>Команды!C25</f>
        <v>Эчмиадзин</v>
      </c>
      <c r="D26" s="12">
        <f t="shared" si="0"/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>
        <f t="shared" si="1"/>
        <v>0</v>
      </c>
      <c r="R26" s="3"/>
      <c r="S26" s="120" t="s">
        <v>204</v>
      </c>
      <c r="T26" s="3"/>
      <c r="U26" s="3"/>
      <c r="V26" s="3"/>
      <c r="W26" s="3"/>
      <c r="X26" s="3"/>
      <c r="Y26" s="3"/>
      <c r="Z26" s="120" t="s">
        <v>204</v>
      </c>
      <c r="AA26" s="3"/>
      <c r="AB26" s="3"/>
      <c r="AC26" s="3"/>
      <c r="AD26" s="12">
        <f t="shared" si="2"/>
        <v>2</v>
      </c>
      <c r="AE26" s="3"/>
      <c r="AF26" s="3"/>
      <c r="AG26" s="120" t="s">
        <v>204</v>
      </c>
      <c r="AH26" s="3"/>
      <c r="AI26" s="3"/>
      <c r="AJ26" s="3"/>
      <c r="AK26" s="3"/>
      <c r="AL26" s="3"/>
      <c r="AM26" s="120" t="s">
        <v>204</v>
      </c>
      <c r="AN26" s="120" t="s">
        <v>204</v>
      </c>
      <c r="AO26" s="3"/>
      <c r="AP26" s="3"/>
      <c r="AQ26" s="12">
        <f t="shared" si="3"/>
        <v>3</v>
      </c>
      <c r="AS26" s="37"/>
    </row>
    <row r="27" spans="1:43" ht="16.5">
      <c r="A27" s="13" t="s">
        <v>218</v>
      </c>
      <c r="B27" s="128" t="str">
        <f>Команды!B26</f>
        <v>Апельсин</v>
      </c>
      <c r="C27" s="79" t="str">
        <f>Команды!C26</f>
        <v>Ереван</v>
      </c>
      <c r="D27" s="12">
        <f t="shared" si="0"/>
        <v>6</v>
      </c>
      <c r="E27" s="120" t="s">
        <v>204</v>
      </c>
      <c r="F27" s="3"/>
      <c r="G27" s="3"/>
      <c r="H27" s="3"/>
      <c r="I27" s="3"/>
      <c r="J27" s="120" t="s">
        <v>204</v>
      </c>
      <c r="K27" s="3"/>
      <c r="L27" s="3"/>
      <c r="M27" s="3"/>
      <c r="N27" s="3"/>
      <c r="O27" s="3"/>
      <c r="P27" s="3"/>
      <c r="Q27" s="12">
        <f t="shared" si="1"/>
        <v>2</v>
      </c>
      <c r="R27" s="3"/>
      <c r="S27" s="120" t="s">
        <v>204</v>
      </c>
      <c r="T27" s="3"/>
      <c r="U27" s="3"/>
      <c r="V27" s="3"/>
      <c r="W27" s="3"/>
      <c r="X27" s="3"/>
      <c r="Y27" s="120" t="s">
        <v>204</v>
      </c>
      <c r="Z27" s="3"/>
      <c r="AA27" s="3"/>
      <c r="AB27" s="3"/>
      <c r="AC27" s="3"/>
      <c r="AD27" s="12">
        <f t="shared" si="2"/>
        <v>2</v>
      </c>
      <c r="AE27" s="3"/>
      <c r="AF27" s="3"/>
      <c r="AG27" s="3"/>
      <c r="AH27" s="3"/>
      <c r="AI27" s="3"/>
      <c r="AJ27" s="3"/>
      <c r="AK27" s="3"/>
      <c r="AL27" s="3"/>
      <c r="AM27" s="120" t="s">
        <v>204</v>
      </c>
      <c r="AN27" s="3"/>
      <c r="AO27" s="3"/>
      <c r="AP27" s="120" t="s">
        <v>204</v>
      </c>
      <c r="AQ27" s="12">
        <f t="shared" si="3"/>
        <v>2</v>
      </c>
    </row>
    <row r="28" spans="1:43" ht="16.5">
      <c r="A28" s="13" t="s">
        <v>219</v>
      </c>
      <c r="B28" s="128" t="str">
        <f>Команды!B27</f>
        <v>Меркурий</v>
      </c>
      <c r="C28" s="79" t="str">
        <f>Команды!C27</f>
        <v>Ереван</v>
      </c>
      <c r="D28" s="12">
        <f t="shared" si="0"/>
        <v>5</v>
      </c>
      <c r="E28" s="120" t="s">
        <v>204</v>
      </c>
      <c r="F28" s="3"/>
      <c r="G28" s="3"/>
      <c r="H28" s="3"/>
      <c r="I28" s="3"/>
      <c r="J28" s="120" t="s">
        <v>204</v>
      </c>
      <c r="K28" s="3"/>
      <c r="L28" s="3"/>
      <c r="M28" s="3"/>
      <c r="N28" s="3"/>
      <c r="O28" s="3"/>
      <c r="P28" s="3"/>
      <c r="Q28" s="12">
        <f t="shared" si="1"/>
        <v>2</v>
      </c>
      <c r="R28" s="3"/>
      <c r="S28" s="120" t="s">
        <v>204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12">
        <f t="shared" si="2"/>
        <v>1</v>
      </c>
      <c r="AE28" s="3"/>
      <c r="AF28" s="3"/>
      <c r="AG28" s="120" t="s">
        <v>204</v>
      </c>
      <c r="AH28" s="3"/>
      <c r="AI28" s="3"/>
      <c r="AJ28" s="3"/>
      <c r="AK28" s="3"/>
      <c r="AL28" s="3"/>
      <c r="AM28" s="3"/>
      <c r="AN28" s="3"/>
      <c r="AO28" s="3"/>
      <c r="AP28" s="120" t="s">
        <v>204</v>
      </c>
      <c r="AQ28" s="12">
        <f t="shared" si="3"/>
        <v>2</v>
      </c>
    </row>
    <row r="29" spans="1:43" ht="16.5">
      <c r="A29" s="13" t="s">
        <v>220</v>
      </c>
      <c r="B29" s="128" t="str">
        <f>Команды!B28</f>
        <v>Фотон</v>
      </c>
      <c r="C29" s="79" t="str">
        <f>Команды!C28</f>
        <v>Ереван</v>
      </c>
      <c r="D29" s="12">
        <f t="shared" si="0"/>
        <v>10</v>
      </c>
      <c r="E29" s="120" t="s">
        <v>204</v>
      </c>
      <c r="F29" s="3"/>
      <c r="G29" s="120" t="s">
        <v>204</v>
      </c>
      <c r="H29" s="120" t="s">
        <v>204</v>
      </c>
      <c r="I29" s="3"/>
      <c r="J29" s="120" t="s">
        <v>204</v>
      </c>
      <c r="K29" s="3"/>
      <c r="L29" s="3"/>
      <c r="M29" s="3"/>
      <c r="N29" s="3"/>
      <c r="O29" s="3"/>
      <c r="P29" s="3"/>
      <c r="Q29" s="12">
        <f t="shared" si="1"/>
        <v>4</v>
      </c>
      <c r="R29" s="3"/>
      <c r="S29" s="120" t="s">
        <v>204</v>
      </c>
      <c r="T29" s="120" t="s">
        <v>204</v>
      </c>
      <c r="U29" s="3"/>
      <c r="V29" s="3"/>
      <c r="W29" s="3"/>
      <c r="X29" s="3"/>
      <c r="Y29" s="3"/>
      <c r="Z29" s="3"/>
      <c r="AA29" s="3"/>
      <c r="AB29" s="3"/>
      <c r="AC29" s="120" t="s">
        <v>204</v>
      </c>
      <c r="AD29" s="12">
        <f t="shared" si="2"/>
        <v>3</v>
      </c>
      <c r="AE29" s="3"/>
      <c r="AF29" s="3"/>
      <c r="AG29" s="120" t="s">
        <v>204</v>
      </c>
      <c r="AH29" s="3"/>
      <c r="AI29" s="120" t="s">
        <v>204</v>
      </c>
      <c r="AJ29" s="3"/>
      <c r="AK29" s="3"/>
      <c r="AL29" s="3"/>
      <c r="AM29" s="3"/>
      <c r="AN29" s="120" t="s">
        <v>204</v>
      </c>
      <c r="AO29" s="3"/>
      <c r="AP29" s="3"/>
      <c r="AQ29" s="12">
        <f t="shared" si="3"/>
        <v>3</v>
      </c>
    </row>
    <row r="30" spans="1:43" ht="16.5">
      <c r="A30" s="13" t="s">
        <v>221</v>
      </c>
      <c r="B30" s="128" t="str">
        <f>Команды!B29</f>
        <v>Минерва</v>
      </c>
      <c r="C30" s="79" t="str">
        <f>Команды!C29</f>
        <v>Ереван</v>
      </c>
      <c r="D30" s="12">
        <f t="shared" si="0"/>
        <v>5</v>
      </c>
      <c r="E30" s="120" t="s">
        <v>204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2">
        <f t="shared" si="1"/>
        <v>1</v>
      </c>
      <c r="R30" s="3"/>
      <c r="S30" s="120" t="s">
        <v>204</v>
      </c>
      <c r="T30" s="3"/>
      <c r="U30" s="3"/>
      <c r="V30" s="3"/>
      <c r="W30" s="3"/>
      <c r="X30" s="3"/>
      <c r="Y30" s="3"/>
      <c r="Z30" s="120" t="s">
        <v>204</v>
      </c>
      <c r="AA30" s="3"/>
      <c r="AB30" s="3"/>
      <c r="AC30" s="3"/>
      <c r="AD30" s="12">
        <f t="shared" si="2"/>
        <v>2</v>
      </c>
      <c r="AE30" s="3"/>
      <c r="AF30" s="3"/>
      <c r="AG30" s="3"/>
      <c r="AH30" s="3"/>
      <c r="AI30" s="3"/>
      <c r="AJ30" s="3"/>
      <c r="AK30" s="3"/>
      <c r="AL30" s="3"/>
      <c r="AM30" s="3"/>
      <c r="AN30" s="120" t="s">
        <v>204</v>
      </c>
      <c r="AO30" s="3"/>
      <c r="AP30" s="120" t="s">
        <v>204</v>
      </c>
      <c r="AQ30" s="12">
        <f t="shared" si="3"/>
        <v>2</v>
      </c>
    </row>
    <row r="31" spans="1:43" ht="16.5">
      <c r="A31" s="13" t="s">
        <v>222</v>
      </c>
      <c r="B31" s="130" t="str">
        <f>Команды!B30</f>
        <v>БУМ</v>
      </c>
      <c r="C31" s="56" t="str">
        <f>Команды!C30</f>
        <v>Чернушка</v>
      </c>
      <c r="D31" s="12">
        <f t="shared" si="0"/>
        <v>16</v>
      </c>
      <c r="E31" s="120" t="s">
        <v>204</v>
      </c>
      <c r="F31" s="120" t="s">
        <v>204</v>
      </c>
      <c r="G31" s="3"/>
      <c r="H31" s="3"/>
      <c r="I31" s="3"/>
      <c r="J31" s="3"/>
      <c r="K31" s="3"/>
      <c r="L31" s="120" t="s">
        <v>204</v>
      </c>
      <c r="M31" s="3"/>
      <c r="N31" s="3"/>
      <c r="O31" s="3"/>
      <c r="P31" s="3"/>
      <c r="Q31" s="12">
        <f t="shared" si="1"/>
        <v>3</v>
      </c>
      <c r="R31" s="3"/>
      <c r="S31" s="120" t="s">
        <v>204</v>
      </c>
      <c r="T31" s="120" t="s">
        <v>204</v>
      </c>
      <c r="U31" s="120" t="s">
        <v>204</v>
      </c>
      <c r="V31" s="3"/>
      <c r="W31" s="3"/>
      <c r="X31" s="120" t="s">
        <v>204</v>
      </c>
      <c r="Y31" s="120" t="s">
        <v>204</v>
      </c>
      <c r="Z31" s="120" t="s">
        <v>204</v>
      </c>
      <c r="AA31" s="3"/>
      <c r="AB31" s="3"/>
      <c r="AC31" s="3"/>
      <c r="AD31" s="12">
        <f t="shared" si="2"/>
        <v>6</v>
      </c>
      <c r="AE31" s="120" t="s">
        <v>204</v>
      </c>
      <c r="AF31" s="120" t="s">
        <v>204</v>
      </c>
      <c r="AG31" s="120" t="s">
        <v>204</v>
      </c>
      <c r="AH31" s="120" t="s">
        <v>204</v>
      </c>
      <c r="AI31" s="3"/>
      <c r="AJ31" s="3"/>
      <c r="AK31" s="3"/>
      <c r="AL31" s="120" t="s">
        <v>204</v>
      </c>
      <c r="AM31" s="120" t="s">
        <v>204</v>
      </c>
      <c r="AN31" s="3"/>
      <c r="AO31" s="120" t="s">
        <v>204</v>
      </c>
      <c r="AP31" s="3"/>
      <c r="AQ31" s="12">
        <f t="shared" si="3"/>
        <v>7</v>
      </c>
    </row>
    <row r="32" spans="1:43" ht="16.5">
      <c r="A32" s="13" t="s">
        <v>223</v>
      </c>
      <c r="B32" s="130" t="str">
        <f>Команды!B31</f>
        <v>Империя</v>
      </c>
      <c r="C32" s="56" t="str">
        <f>Команды!C31</f>
        <v>Чернушка</v>
      </c>
      <c r="D32" s="12">
        <f t="shared" si="0"/>
        <v>19</v>
      </c>
      <c r="E32" s="120" t="s">
        <v>204</v>
      </c>
      <c r="F32" s="120" t="s">
        <v>204</v>
      </c>
      <c r="G32" s="120" t="s">
        <v>204</v>
      </c>
      <c r="H32" s="120" t="s">
        <v>204</v>
      </c>
      <c r="I32" s="3"/>
      <c r="J32" s="3"/>
      <c r="K32" s="3"/>
      <c r="L32" s="120" t="s">
        <v>204</v>
      </c>
      <c r="M32" s="120" t="s">
        <v>204</v>
      </c>
      <c r="N32" s="120" t="s">
        <v>204</v>
      </c>
      <c r="O32" s="120" t="s">
        <v>204</v>
      </c>
      <c r="P32" s="120" t="s">
        <v>204</v>
      </c>
      <c r="Q32" s="12">
        <f t="shared" si="1"/>
        <v>9</v>
      </c>
      <c r="R32" s="120" t="s">
        <v>204</v>
      </c>
      <c r="S32" s="120" t="s">
        <v>204</v>
      </c>
      <c r="T32" s="120" t="s">
        <v>204</v>
      </c>
      <c r="U32" s="3"/>
      <c r="V32" s="120" t="s">
        <v>204</v>
      </c>
      <c r="W32" s="3"/>
      <c r="X32" s="3"/>
      <c r="Y32" s="120" t="s">
        <v>204</v>
      </c>
      <c r="Z32" s="3"/>
      <c r="AA32" s="3"/>
      <c r="AB32" s="3"/>
      <c r="AC32" s="120" t="s">
        <v>204</v>
      </c>
      <c r="AD32" s="12">
        <f t="shared" si="2"/>
        <v>6</v>
      </c>
      <c r="AE32" s="3"/>
      <c r="AF32" s="3"/>
      <c r="AG32" s="3"/>
      <c r="AH32" s="3"/>
      <c r="AI32" s="3"/>
      <c r="AJ32" s="3"/>
      <c r="AK32" s="3"/>
      <c r="AL32" s="120" t="s">
        <v>204</v>
      </c>
      <c r="AM32" s="120" t="s">
        <v>204</v>
      </c>
      <c r="AN32" s="120" t="s">
        <v>204</v>
      </c>
      <c r="AO32" s="120" t="s">
        <v>204</v>
      </c>
      <c r="AP32" s="3"/>
      <c r="AQ32" s="12">
        <f t="shared" si="3"/>
        <v>4</v>
      </c>
    </row>
    <row r="33" spans="1:43" ht="16.5">
      <c r="A33" s="13" t="s">
        <v>224</v>
      </c>
      <c r="B33" s="130" t="str">
        <f>Команды!B32</f>
        <v>Сириус</v>
      </c>
      <c r="C33" s="56" t="str">
        <f>Команды!C32</f>
        <v>Чернушка</v>
      </c>
      <c r="D33" s="12">
        <f t="shared" si="0"/>
        <v>14</v>
      </c>
      <c r="E33" s="120" t="s">
        <v>204</v>
      </c>
      <c r="F33" s="3"/>
      <c r="G33" s="3"/>
      <c r="H33" s="3"/>
      <c r="I33" s="3"/>
      <c r="J33" s="120" t="s">
        <v>204</v>
      </c>
      <c r="K33" s="3"/>
      <c r="L33" s="120" t="s">
        <v>204</v>
      </c>
      <c r="M33" s="120" t="s">
        <v>204</v>
      </c>
      <c r="N33" s="3"/>
      <c r="O33" s="120" t="s">
        <v>204</v>
      </c>
      <c r="P33" s="120" t="s">
        <v>204</v>
      </c>
      <c r="Q33" s="12">
        <f t="shared" si="1"/>
        <v>6</v>
      </c>
      <c r="R33" s="120" t="s">
        <v>204</v>
      </c>
      <c r="S33" s="120" t="s">
        <v>204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12">
        <f t="shared" si="2"/>
        <v>2</v>
      </c>
      <c r="AE33" s="3"/>
      <c r="AF33" s="120" t="s">
        <v>204</v>
      </c>
      <c r="AG33" s="120" t="s">
        <v>204</v>
      </c>
      <c r="AH33" s="3"/>
      <c r="AI33" s="120" t="s">
        <v>204</v>
      </c>
      <c r="AJ33" s="3"/>
      <c r="AK33" s="120" t="s">
        <v>204</v>
      </c>
      <c r="AL33" s="120" t="s">
        <v>204</v>
      </c>
      <c r="AM33" s="120" t="s">
        <v>204</v>
      </c>
      <c r="AN33" s="3"/>
      <c r="AO33" s="3"/>
      <c r="AP33" s="3"/>
      <c r="AQ33" s="12">
        <f t="shared" si="3"/>
        <v>6</v>
      </c>
    </row>
    <row r="34" spans="1:43" ht="16.5">
      <c r="A34" s="13" t="s">
        <v>225</v>
      </c>
      <c r="B34" s="130" t="str">
        <f>Команды!B33</f>
        <v>Ника</v>
      </c>
      <c r="C34" s="56" t="str">
        <f>Команды!C33</f>
        <v>Чернушка</v>
      </c>
      <c r="D34" s="12">
        <f t="shared" si="0"/>
        <v>4</v>
      </c>
      <c r="E34" s="120" t="s">
        <v>204</v>
      </c>
      <c r="F34" s="3"/>
      <c r="G34" s="3"/>
      <c r="H34" s="3"/>
      <c r="I34" s="3"/>
      <c r="J34" s="3"/>
      <c r="K34" s="3"/>
      <c r="L34" s="120" t="s">
        <v>204</v>
      </c>
      <c r="M34" s="3"/>
      <c r="N34" s="3"/>
      <c r="O34" s="3"/>
      <c r="P34" s="3"/>
      <c r="Q34" s="12">
        <f t="shared" si="1"/>
        <v>2</v>
      </c>
      <c r="R34" s="3"/>
      <c r="S34" s="120" t="s">
        <v>204</v>
      </c>
      <c r="T34" s="3"/>
      <c r="U34" s="3"/>
      <c r="V34" s="3"/>
      <c r="W34" s="3"/>
      <c r="X34" s="3"/>
      <c r="Y34" s="3"/>
      <c r="Z34" s="120" t="s">
        <v>204</v>
      </c>
      <c r="AA34" s="3"/>
      <c r="AB34" s="3"/>
      <c r="AC34" s="3"/>
      <c r="AD34" s="12">
        <f t="shared" si="2"/>
        <v>2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12">
        <f t="shared" si="3"/>
        <v>0</v>
      </c>
    </row>
    <row r="35" spans="1:43" ht="16.5">
      <c r="A35" s="13" t="s">
        <v>226</v>
      </c>
      <c r="B35" s="130" t="str">
        <f>Команды!B34</f>
        <v>Забортында</v>
      </c>
      <c r="C35" s="56" t="str">
        <f>Команды!C34</f>
        <v>Чернушка</v>
      </c>
      <c r="D35" s="12">
        <f t="shared" si="0"/>
        <v>15</v>
      </c>
      <c r="E35" s="120" t="s">
        <v>204</v>
      </c>
      <c r="F35" s="3"/>
      <c r="G35" s="120" t="s">
        <v>204</v>
      </c>
      <c r="H35" s="3"/>
      <c r="I35" s="120" t="s">
        <v>204</v>
      </c>
      <c r="J35" s="120" t="s">
        <v>204</v>
      </c>
      <c r="K35" s="3"/>
      <c r="L35" s="3"/>
      <c r="M35" s="120" t="s">
        <v>204</v>
      </c>
      <c r="N35" s="3"/>
      <c r="O35" s="3"/>
      <c r="P35" s="120" t="s">
        <v>204</v>
      </c>
      <c r="Q35" s="12">
        <f t="shared" si="1"/>
        <v>6</v>
      </c>
      <c r="R35" s="120" t="s">
        <v>204</v>
      </c>
      <c r="S35" s="3"/>
      <c r="T35" s="3"/>
      <c r="U35" s="3"/>
      <c r="V35" s="3"/>
      <c r="W35" s="3"/>
      <c r="X35" s="3"/>
      <c r="Y35" s="120" t="s">
        <v>204</v>
      </c>
      <c r="Z35" s="120" t="s">
        <v>204</v>
      </c>
      <c r="AA35" s="120" t="s">
        <v>204</v>
      </c>
      <c r="AB35" s="3"/>
      <c r="AC35" s="120" t="s">
        <v>204</v>
      </c>
      <c r="AD35" s="12">
        <f t="shared" si="2"/>
        <v>5</v>
      </c>
      <c r="AE35" s="120" t="s">
        <v>204</v>
      </c>
      <c r="AF35" s="3"/>
      <c r="AG35" s="3"/>
      <c r="AH35" s="120" t="s">
        <v>204</v>
      </c>
      <c r="AI35" s="3"/>
      <c r="AJ35" s="3"/>
      <c r="AK35" s="3"/>
      <c r="AL35" s="3"/>
      <c r="AM35" s="120" t="s">
        <v>204</v>
      </c>
      <c r="AN35" s="3"/>
      <c r="AO35" s="120" t="s">
        <v>204</v>
      </c>
      <c r="AP35" s="3"/>
      <c r="AQ35" s="12">
        <f t="shared" si="3"/>
        <v>4</v>
      </c>
    </row>
    <row r="36" spans="1:43" ht="16.5">
      <c r="A36" s="13" t="s">
        <v>227</v>
      </c>
      <c r="B36" s="130" t="str">
        <f>Команды!B35</f>
        <v>Паранойя</v>
      </c>
      <c r="C36" s="56" t="str">
        <f>Команды!C35</f>
        <v>Чернушка</v>
      </c>
      <c r="D36" s="12">
        <f t="shared" si="0"/>
        <v>15</v>
      </c>
      <c r="E36" s="120" t="s">
        <v>204</v>
      </c>
      <c r="F36" s="120" t="s">
        <v>204</v>
      </c>
      <c r="G36" s="120" t="s">
        <v>204</v>
      </c>
      <c r="H36" s="3"/>
      <c r="I36" s="3"/>
      <c r="J36" s="120" t="s">
        <v>204</v>
      </c>
      <c r="K36" s="3"/>
      <c r="L36" s="3"/>
      <c r="M36" s="120" t="s">
        <v>204</v>
      </c>
      <c r="N36" s="3"/>
      <c r="O36" s="3"/>
      <c r="P36" s="120" t="s">
        <v>204</v>
      </c>
      <c r="Q36" s="12">
        <f t="shared" si="1"/>
        <v>6</v>
      </c>
      <c r="R36" s="120" t="s">
        <v>204</v>
      </c>
      <c r="S36" s="3"/>
      <c r="T36" s="3"/>
      <c r="U36" s="3"/>
      <c r="V36" s="3"/>
      <c r="W36" s="3"/>
      <c r="X36" s="3"/>
      <c r="Y36" s="120" t="s">
        <v>204</v>
      </c>
      <c r="Z36" s="120" t="s">
        <v>204</v>
      </c>
      <c r="AA36" s="3"/>
      <c r="AB36" s="3"/>
      <c r="AC36" s="120" t="s">
        <v>204</v>
      </c>
      <c r="AD36" s="12">
        <f t="shared" si="2"/>
        <v>4</v>
      </c>
      <c r="AE36" s="3"/>
      <c r="AF36" s="3"/>
      <c r="AG36" s="3"/>
      <c r="AH36" s="3"/>
      <c r="AI36" s="120" t="s">
        <v>204</v>
      </c>
      <c r="AJ36" s="3"/>
      <c r="AK36" s="3"/>
      <c r="AL36" s="120" t="s">
        <v>204</v>
      </c>
      <c r="AM36" s="120" t="s">
        <v>204</v>
      </c>
      <c r="AN36" s="120" t="s">
        <v>204</v>
      </c>
      <c r="AO36" s="120" t="s">
        <v>204</v>
      </c>
      <c r="AP36" s="3"/>
      <c r="AQ36" s="12">
        <f t="shared" si="3"/>
        <v>5</v>
      </c>
    </row>
    <row r="37" spans="1:43" ht="16.5">
      <c r="A37" s="13" t="s">
        <v>228</v>
      </c>
      <c r="B37" s="131" t="str">
        <f>Команды!B36</f>
        <v>Тринадцать</v>
      </c>
      <c r="C37" s="132" t="str">
        <f>Команды!C36</f>
        <v>Ижевск</v>
      </c>
      <c r="D37" s="12">
        <f t="shared" si="0"/>
        <v>5</v>
      </c>
      <c r="E37" s="99"/>
      <c r="F37" s="100"/>
      <c r="G37" s="100"/>
      <c r="H37" s="99"/>
      <c r="I37" s="100"/>
      <c r="J37" s="100"/>
      <c r="K37" s="99"/>
      <c r="L37" s="99"/>
      <c r="M37" s="100"/>
      <c r="N37" s="99" t="s">
        <v>204</v>
      </c>
      <c r="O37" s="100"/>
      <c r="P37" s="99"/>
      <c r="Q37" s="12">
        <f t="shared" si="1"/>
        <v>1</v>
      </c>
      <c r="R37" s="90" t="s">
        <v>204</v>
      </c>
      <c r="S37" s="90"/>
      <c r="T37" s="3"/>
      <c r="U37" s="3"/>
      <c r="V37" s="90"/>
      <c r="W37" s="3"/>
      <c r="X37" s="3"/>
      <c r="Y37" s="3"/>
      <c r="Z37" s="3"/>
      <c r="AA37" s="3"/>
      <c r="AB37" s="90"/>
      <c r="AC37" s="90"/>
      <c r="AD37" s="12">
        <f t="shared" si="2"/>
        <v>1</v>
      </c>
      <c r="AE37" s="3"/>
      <c r="AF37" s="90"/>
      <c r="AG37" s="90"/>
      <c r="AH37" s="3"/>
      <c r="AI37" s="120" t="s">
        <v>204</v>
      </c>
      <c r="AJ37" s="3"/>
      <c r="AK37" s="3"/>
      <c r="AL37" s="90"/>
      <c r="AM37" s="120" t="s">
        <v>204</v>
      </c>
      <c r="AN37" s="120" t="s">
        <v>204</v>
      </c>
      <c r="AO37" s="3"/>
      <c r="AP37" s="90"/>
      <c r="AQ37" s="12">
        <f t="shared" si="3"/>
        <v>3</v>
      </c>
    </row>
    <row r="38" spans="1:43" ht="16.5">
      <c r="A38" s="13" t="s">
        <v>229</v>
      </c>
      <c r="B38" s="69" t="str">
        <f>Команды!B37</f>
        <v>МЭЛС</v>
      </c>
      <c r="C38" s="68" t="str">
        <f>Команды!C37</f>
        <v>Смоленск</v>
      </c>
      <c r="D38" s="12">
        <f t="shared" si="0"/>
        <v>13</v>
      </c>
      <c r="E38" s="120" t="s">
        <v>204</v>
      </c>
      <c r="F38" s="120" t="s">
        <v>204</v>
      </c>
      <c r="G38" s="3"/>
      <c r="H38" s="3"/>
      <c r="I38" s="3"/>
      <c r="J38" s="120" t="s">
        <v>204</v>
      </c>
      <c r="K38" s="3"/>
      <c r="L38" s="3"/>
      <c r="M38" s="3"/>
      <c r="N38" s="3"/>
      <c r="O38" s="3"/>
      <c r="P38" s="3"/>
      <c r="Q38" s="12">
        <f t="shared" si="1"/>
        <v>3</v>
      </c>
      <c r="R38" s="120" t="s">
        <v>204</v>
      </c>
      <c r="S38" s="120" t="s">
        <v>204</v>
      </c>
      <c r="T38" s="3"/>
      <c r="U38" s="3"/>
      <c r="V38" s="3"/>
      <c r="W38" s="3"/>
      <c r="X38" s="3"/>
      <c r="Y38" s="120" t="s">
        <v>204</v>
      </c>
      <c r="Z38" s="3"/>
      <c r="AA38" s="3"/>
      <c r="AB38" s="3"/>
      <c r="AC38" s="120" t="s">
        <v>204</v>
      </c>
      <c r="AD38" s="12">
        <f t="shared" si="2"/>
        <v>4</v>
      </c>
      <c r="AE38" s="120" t="s">
        <v>204</v>
      </c>
      <c r="AF38" s="3"/>
      <c r="AG38" s="120" t="s">
        <v>204</v>
      </c>
      <c r="AH38" s="3"/>
      <c r="AI38" s="3"/>
      <c r="AJ38" s="3"/>
      <c r="AK38" s="120" t="s">
        <v>204</v>
      </c>
      <c r="AL38" s="3"/>
      <c r="AM38" s="120" t="s">
        <v>204</v>
      </c>
      <c r="AN38" s="120" t="s">
        <v>204</v>
      </c>
      <c r="AO38" s="3"/>
      <c r="AP38" s="120" t="s">
        <v>204</v>
      </c>
      <c r="AQ38" s="12">
        <f t="shared" si="3"/>
        <v>6</v>
      </c>
    </row>
    <row r="39" spans="1:43" ht="16.5">
      <c r="A39" s="13" t="s">
        <v>230</v>
      </c>
      <c r="B39" s="69">
        <f>Команды!B38</f>
        <v>42</v>
      </c>
      <c r="C39" s="68" t="str">
        <f>Команды!C38</f>
        <v>Смоленск</v>
      </c>
      <c r="D39" s="12">
        <f t="shared" si="0"/>
        <v>12</v>
      </c>
      <c r="E39" s="120" t="s">
        <v>204</v>
      </c>
      <c r="F39" s="3"/>
      <c r="G39" s="51"/>
      <c r="H39" s="51"/>
      <c r="I39" s="51"/>
      <c r="J39" s="51"/>
      <c r="K39" s="120" t="s">
        <v>204</v>
      </c>
      <c r="L39" s="51"/>
      <c r="M39" s="51"/>
      <c r="N39" s="120" t="s">
        <v>204</v>
      </c>
      <c r="O39" s="51"/>
      <c r="P39" s="51"/>
      <c r="Q39" s="12">
        <f t="shared" si="1"/>
        <v>3</v>
      </c>
      <c r="R39" s="51"/>
      <c r="S39" s="120" t="s">
        <v>204</v>
      </c>
      <c r="T39" s="51"/>
      <c r="U39" s="51"/>
      <c r="V39" s="120" t="s">
        <v>204</v>
      </c>
      <c r="W39" s="51"/>
      <c r="X39" s="51"/>
      <c r="Y39" s="120" t="s">
        <v>204</v>
      </c>
      <c r="Z39" s="3"/>
      <c r="AA39" s="3"/>
      <c r="AB39" s="3"/>
      <c r="AC39" s="3"/>
      <c r="AD39" s="12">
        <f t="shared" si="2"/>
        <v>3</v>
      </c>
      <c r="AE39" s="3"/>
      <c r="AF39" s="3"/>
      <c r="AG39" s="3"/>
      <c r="AH39" s="3"/>
      <c r="AI39" s="120" t="s">
        <v>204</v>
      </c>
      <c r="AJ39" s="3"/>
      <c r="AK39" s="120" t="s">
        <v>204</v>
      </c>
      <c r="AL39" s="3"/>
      <c r="AM39" s="120" t="s">
        <v>204</v>
      </c>
      <c r="AN39" s="120" t="s">
        <v>204</v>
      </c>
      <c r="AO39" s="120" t="s">
        <v>204</v>
      </c>
      <c r="AP39" s="120" t="s">
        <v>204</v>
      </c>
      <c r="AQ39" s="12">
        <f t="shared" si="3"/>
        <v>6</v>
      </c>
    </row>
    <row r="40" spans="1:43" ht="16.5">
      <c r="A40" s="13" t="s">
        <v>231</v>
      </c>
      <c r="B40" s="69" t="str">
        <f>Команды!B39</f>
        <v>Орлята</v>
      </c>
      <c r="C40" s="68" t="str">
        <f>Команды!C39</f>
        <v>Смоленск</v>
      </c>
      <c r="D40" s="12">
        <f t="shared" si="0"/>
        <v>12</v>
      </c>
      <c r="E40" s="120" t="s">
        <v>204</v>
      </c>
      <c r="F40" s="3"/>
      <c r="G40" s="51"/>
      <c r="H40" s="51"/>
      <c r="I40" s="51"/>
      <c r="J40" s="120" t="s">
        <v>204</v>
      </c>
      <c r="K40" s="51"/>
      <c r="L40" s="120" t="s">
        <v>204</v>
      </c>
      <c r="M40" s="120" t="s">
        <v>204</v>
      </c>
      <c r="N40" s="51"/>
      <c r="O40" s="51"/>
      <c r="P40" s="51"/>
      <c r="Q40" s="12">
        <f t="shared" si="1"/>
        <v>4</v>
      </c>
      <c r="R40" s="51"/>
      <c r="S40" s="120" t="s">
        <v>204</v>
      </c>
      <c r="T40" s="51"/>
      <c r="U40" s="120" t="s">
        <v>204</v>
      </c>
      <c r="V40" s="51"/>
      <c r="W40" s="51"/>
      <c r="X40" s="51"/>
      <c r="Y40" s="51"/>
      <c r="Z40" s="3"/>
      <c r="AA40" s="3"/>
      <c r="AB40" s="3"/>
      <c r="AC40" s="3"/>
      <c r="AD40" s="12">
        <f t="shared" si="2"/>
        <v>2</v>
      </c>
      <c r="AE40" s="3"/>
      <c r="AF40" s="3"/>
      <c r="AG40" s="120" t="s">
        <v>204</v>
      </c>
      <c r="AH40" s="120" t="s">
        <v>204</v>
      </c>
      <c r="AI40" s="120" t="s">
        <v>204</v>
      </c>
      <c r="AJ40" s="3"/>
      <c r="AK40" s="120" t="s">
        <v>204</v>
      </c>
      <c r="AL40" s="3"/>
      <c r="AM40" s="120" t="s">
        <v>204</v>
      </c>
      <c r="AN40" s="120" t="s">
        <v>204</v>
      </c>
      <c r="AO40" s="3"/>
      <c r="AP40" s="3"/>
      <c r="AQ40" s="12">
        <f t="shared" si="3"/>
        <v>6</v>
      </c>
    </row>
    <row r="41" spans="1:43" ht="16.5">
      <c r="A41" s="13" t="s">
        <v>232</v>
      </c>
      <c r="B41" s="69" t="str">
        <f>Команды!B40</f>
        <v>Борщ</v>
      </c>
      <c r="C41" s="68" t="str">
        <f>Команды!C40</f>
        <v>Смоленск</v>
      </c>
      <c r="D41" s="12">
        <f t="shared" si="0"/>
        <v>16</v>
      </c>
      <c r="E41" s="120" t="s">
        <v>204</v>
      </c>
      <c r="F41" s="120" t="s">
        <v>204</v>
      </c>
      <c r="G41" s="120" t="s">
        <v>204</v>
      </c>
      <c r="H41" s="51"/>
      <c r="I41" s="51"/>
      <c r="J41" s="120" t="s">
        <v>204</v>
      </c>
      <c r="K41" s="51"/>
      <c r="L41" s="51"/>
      <c r="M41" s="51"/>
      <c r="N41" s="120" t="s">
        <v>204</v>
      </c>
      <c r="O41" s="51"/>
      <c r="P41" s="120" t="s">
        <v>204</v>
      </c>
      <c r="Q41" s="12">
        <f t="shared" si="1"/>
        <v>6</v>
      </c>
      <c r="R41" s="51"/>
      <c r="S41" s="120" t="s">
        <v>204</v>
      </c>
      <c r="T41" s="51"/>
      <c r="U41" s="51"/>
      <c r="V41" s="51"/>
      <c r="W41" s="51"/>
      <c r="X41" s="120" t="s">
        <v>204</v>
      </c>
      <c r="Y41" s="120" t="s">
        <v>204</v>
      </c>
      <c r="Z41" s="120" t="s">
        <v>204</v>
      </c>
      <c r="AA41" s="3"/>
      <c r="AB41" s="3"/>
      <c r="AC41" s="120" t="s">
        <v>204</v>
      </c>
      <c r="AD41" s="12">
        <f t="shared" si="2"/>
        <v>5</v>
      </c>
      <c r="AE41" s="120" t="s">
        <v>204</v>
      </c>
      <c r="AF41" s="3"/>
      <c r="AG41" s="120" t="s">
        <v>204</v>
      </c>
      <c r="AH41" s="3"/>
      <c r="AI41" s="3"/>
      <c r="AJ41" s="120" t="s">
        <v>204</v>
      </c>
      <c r="AK41" s="3"/>
      <c r="AL41" s="3"/>
      <c r="AM41" s="120" t="s">
        <v>204</v>
      </c>
      <c r="AN41" s="120" t="s">
        <v>204</v>
      </c>
      <c r="AO41" s="3"/>
      <c r="AP41" s="3"/>
      <c r="AQ41" s="12">
        <f t="shared" si="3"/>
        <v>5</v>
      </c>
    </row>
    <row r="42" spans="1:43" ht="16.5">
      <c r="A42" s="13" t="s">
        <v>233</v>
      </c>
      <c r="B42" s="69" t="str">
        <f>Команды!B41</f>
        <v>Изгои</v>
      </c>
      <c r="C42" s="68" t="str">
        <f>Команды!C41</f>
        <v>Смоленск</v>
      </c>
      <c r="D42" s="12">
        <f t="shared" si="0"/>
        <v>11</v>
      </c>
      <c r="E42" s="120" t="s">
        <v>204</v>
      </c>
      <c r="F42" s="3"/>
      <c r="G42" s="120" t="s">
        <v>204</v>
      </c>
      <c r="H42" s="120" t="s">
        <v>204</v>
      </c>
      <c r="I42" s="3"/>
      <c r="J42" s="120" t="s">
        <v>204</v>
      </c>
      <c r="K42" s="3"/>
      <c r="L42" s="3"/>
      <c r="M42" s="3"/>
      <c r="N42" s="3"/>
      <c r="O42" s="3"/>
      <c r="P42" s="3"/>
      <c r="Q42" s="12">
        <f t="shared" si="1"/>
        <v>4</v>
      </c>
      <c r="R42" s="3"/>
      <c r="S42" s="120" t="s">
        <v>204</v>
      </c>
      <c r="T42" s="3"/>
      <c r="U42" s="3"/>
      <c r="V42" s="3"/>
      <c r="W42" s="3"/>
      <c r="X42" s="3"/>
      <c r="Y42" s="120" t="s">
        <v>204</v>
      </c>
      <c r="Z42" s="120" t="s">
        <v>204</v>
      </c>
      <c r="AA42" s="3"/>
      <c r="AB42" s="3"/>
      <c r="AC42" s="3"/>
      <c r="AD42" s="12">
        <f t="shared" si="2"/>
        <v>3</v>
      </c>
      <c r="AE42" s="120" t="s">
        <v>204</v>
      </c>
      <c r="AF42" s="3"/>
      <c r="AG42" s="120" t="s">
        <v>204</v>
      </c>
      <c r="AH42" s="3"/>
      <c r="AI42" s="120" t="s">
        <v>204</v>
      </c>
      <c r="AJ42" s="3"/>
      <c r="AK42" s="3"/>
      <c r="AL42" s="3"/>
      <c r="AM42" s="3"/>
      <c r="AN42" s="120" t="s">
        <v>204</v>
      </c>
      <c r="AO42" s="3"/>
      <c r="AP42" s="3"/>
      <c r="AQ42" s="12">
        <f t="shared" si="3"/>
        <v>4</v>
      </c>
    </row>
    <row r="43" spans="1:43" ht="16.5">
      <c r="A43" s="13" t="s">
        <v>234</v>
      </c>
      <c r="B43" s="143" t="str">
        <f>Команды!B42</f>
        <v>Головастики</v>
      </c>
      <c r="C43" s="67" t="str">
        <f>Команды!C42</f>
        <v>Великие Луки</v>
      </c>
      <c r="D43" s="12">
        <f t="shared" si="0"/>
        <v>15</v>
      </c>
      <c r="E43" s="120" t="s">
        <v>204</v>
      </c>
      <c r="F43" s="120" t="s">
        <v>204</v>
      </c>
      <c r="G43" s="3"/>
      <c r="H43" s="3"/>
      <c r="I43" s="120" t="s">
        <v>204</v>
      </c>
      <c r="J43" s="120" t="s">
        <v>204</v>
      </c>
      <c r="K43" s="3"/>
      <c r="L43" s="3"/>
      <c r="M43" s="3"/>
      <c r="N43" s="3"/>
      <c r="O43" s="3"/>
      <c r="P43" s="3"/>
      <c r="Q43" s="12">
        <f t="shared" si="1"/>
        <v>4</v>
      </c>
      <c r="R43" s="3"/>
      <c r="S43" s="120" t="s">
        <v>204</v>
      </c>
      <c r="T43" s="3"/>
      <c r="U43" s="3"/>
      <c r="V43" s="3"/>
      <c r="W43" s="3"/>
      <c r="X43" s="120" t="s">
        <v>204</v>
      </c>
      <c r="Y43" s="3"/>
      <c r="Z43" s="120" t="s">
        <v>204</v>
      </c>
      <c r="AA43" s="3"/>
      <c r="AB43" s="3"/>
      <c r="AC43" s="120" t="s">
        <v>204</v>
      </c>
      <c r="AD43" s="12">
        <f t="shared" si="2"/>
        <v>4</v>
      </c>
      <c r="AE43" s="3"/>
      <c r="AF43" s="120" t="s">
        <v>204</v>
      </c>
      <c r="AG43" s="3"/>
      <c r="AH43" s="3"/>
      <c r="AI43" s="120" t="s">
        <v>204</v>
      </c>
      <c r="AJ43" s="120" t="s">
        <v>204</v>
      </c>
      <c r="AK43" s="3"/>
      <c r="AL43" s="3"/>
      <c r="AM43" s="120" t="s">
        <v>204</v>
      </c>
      <c r="AN43" s="120" t="s">
        <v>204</v>
      </c>
      <c r="AO43" s="120" t="s">
        <v>204</v>
      </c>
      <c r="AP43" s="120" t="s">
        <v>204</v>
      </c>
      <c r="AQ43" s="12">
        <f t="shared" si="3"/>
        <v>7</v>
      </c>
    </row>
    <row r="44" spans="1:43" ht="16.5">
      <c r="A44" s="13" t="s">
        <v>235</v>
      </c>
      <c r="B44" s="143" t="str">
        <f>Команды!B43</f>
        <v>Без названия</v>
      </c>
      <c r="C44" s="67" t="str">
        <f>Команды!C43</f>
        <v>Великие Луки</v>
      </c>
      <c r="D44" s="12">
        <f t="shared" si="0"/>
        <v>11</v>
      </c>
      <c r="E44" s="120" t="s">
        <v>204</v>
      </c>
      <c r="F44" s="3"/>
      <c r="G44" s="3"/>
      <c r="H44" s="3"/>
      <c r="I44" s="3"/>
      <c r="J44" s="120" t="s">
        <v>204</v>
      </c>
      <c r="K44" s="3"/>
      <c r="L44" s="3"/>
      <c r="M44" s="3"/>
      <c r="N44" s="3"/>
      <c r="O44" s="3"/>
      <c r="P44" s="3"/>
      <c r="Q44" s="12">
        <f t="shared" si="1"/>
        <v>2</v>
      </c>
      <c r="R44" s="3"/>
      <c r="S44" s="120" t="s">
        <v>204</v>
      </c>
      <c r="T44" s="3"/>
      <c r="U44" s="3"/>
      <c r="V44" s="3"/>
      <c r="W44" s="3"/>
      <c r="X44" s="3"/>
      <c r="Y44" s="3"/>
      <c r="Z44" s="120" t="s">
        <v>204</v>
      </c>
      <c r="AA44" s="3"/>
      <c r="AB44" s="3"/>
      <c r="AC44" s="3"/>
      <c r="AD44" s="12">
        <f t="shared" si="2"/>
        <v>2</v>
      </c>
      <c r="AE44" s="3"/>
      <c r="AF44" s="120" t="s">
        <v>204</v>
      </c>
      <c r="AG44" s="3"/>
      <c r="AH44" s="120" t="s">
        <v>204</v>
      </c>
      <c r="AI44" s="120" t="s">
        <v>204</v>
      </c>
      <c r="AJ44" s="120" t="s">
        <v>204</v>
      </c>
      <c r="AK44" s="3"/>
      <c r="AL44" s="3"/>
      <c r="AM44" s="3"/>
      <c r="AN44" s="120" t="s">
        <v>204</v>
      </c>
      <c r="AO44" s="120" t="s">
        <v>204</v>
      </c>
      <c r="AP44" s="120" t="s">
        <v>204</v>
      </c>
      <c r="AQ44" s="12">
        <f t="shared" si="3"/>
        <v>7</v>
      </c>
    </row>
    <row r="45" spans="1:43" ht="16.5">
      <c r="A45" s="13" t="s">
        <v>236</v>
      </c>
      <c r="B45" s="143" t="str">
        <f>Команды!B44</f>
        <v>00X-Overmind</v>
      </c>
      <c r="C45" s="67" t="str">
        <f>Команды!C44</f>
        <v>Великие Луки</v>
      </c>
      <c r="D45" s="12">
        <f t="shared" si="0"/>
        <v>9</v>
      </c>
      <c r="E45" s="120" t="s">
        <v>204</v>
      </c>
      <c r="F45" s="120" t="s">
        <v>204</v>
      </c>
      <c r="G45" s="120" t="s">
        <v>204</v>
      </c>
      <c r="H45" s="3"/>
      <c r="I45" s="3"/>
      <c r="J45" s="120" t="s">
        <v>204</v>
      </c>
      <c r="K45" s="3"/>
      <c r="L45" s="3"/>
      <c r="M45" s="3"/>
      <c r="N45" s="3"/>
      <c r="O45" s="3"/>
      <c r="P45" s="3"/>
      <c r="Q45" s="12">
        <f t="shared" si="1"/>
        <v>4</v>
      </c>
      <c r="R45" s="3"/>
      <c r="S45" s="120" t="s">
        <v>204</v>
      </c>
      <c r="T45" s="3"/>
      <c r="U45" s="3"/>
      <c r="V45" s="3"/>
      <c r="W45" s="3"/>
      <c r="X45" s="3"/>
      <c r="Y45" s="3"/>
      <c r="Z45" s="3"/>
      <c r="AA45" s="120" t="s">
        <v>204</v>
      </c>
      <c r="AB45" s="3"/>
      <c r="AC45" s="3"/>
      <c r="AD45" s="12">
        <f t="shared" si="2"/>
        <v>2</v>
      </c>
      <c r="AE45" s="3"/>
      <c r="AF45" s="120" t="s">
        <v>204</v>
      </c>
      <c r="AG45" s="3"/>
      <c r="AH45" s="3"/>
      <c r="AI45" s="3"/>
      <c r="AJ45" s="3"/>
      <c r="AK45" s="3"/>
      <c r="AL45" s="3"/>
      <c r="AM45" s="3"/>
      <c r="AN45" s="120" t="s">
        <v>204</v>
      </c>
      <c r="AO45" s="120" t="s">
        <v>204</v>
      </c>
      <c r="AP45" s="3"/>
      <c r="AQ45" s="12">
        <f t="shared" si="3"/>
        <v>3</v>
      </c>
    </row>
    <row r="46" spans="1:43" ht="16.5">
      <c r="A46" s="13" t="s">
        <v>237</v>
      </c>
      <c r="B46" s="143" t="str">
        <f>Команды!B45</f>
        <v>Засада</v>
      </c>
      <c r="C46" s="67" t="str">
        <f>Команды!C45</f>
        <v>Великие Луки</v>
      </c>
      <c r="D46" s="12">
        <f t="shared" si="0"/>
        <v>5</v>
      </c>
      <c r="E46" s="120" t="s">
        <v>204</v>
      </c>
      <c r="F46" s="3"/>
      <c r="G46" s="3"/>
      <c r="H46" s="3"/>
      <c r="I46" s="3"/>
      <c r="J46" s="120" t="s">
        <v>204</v>
      </c>
      <c r="K46" s="120" t="s">
        <v>204</v>
      </c>
      <c r="L46" s="3"/>
      <c r="M46" s="3"/>
      <c r="N46" s="3"/>
      <c r="O46" s="3"/>
      <c r="P46" s="3"/>
      <c r="Q46" s="12">
        <f t="shared" si="1"/>
        <v>3</v>
      </c>
      <c r="R46" s="3"/>
      <c r="S46" s="120" t="s">
        <v>204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12">
        <f t="shared" si="2"/>
        <v>1</v>
      </c>
      <c r="AE46" s="3"/>
      <c r="AF46" s="3"/>
      <c r="AG46" s="3"/>
      <c r="AH46" s="3"/>
      <c r="AI46" s="3"/>
      <c r="AJ46" s="3"/>
      <c r="AK46" s="3"/>
      <c r="AL46" s="3"/>
      <c r="AM46" s="3"/>
      <c r="AN46" s="120" t="s">
        <v>204</v>
      </c>
      <c r="AO46" s="3"/>
      <c r="AP46" s="3"/>
      <c r="AQ46" s="12">
        <f t="shared" si="3"/>
        <v>1</v>
      </c>
    </row>
    <row r="47" spans="1:43" ht="16.5">
      <c r="A47" s="13" t="s">
        <v>238</v>
      </c>
      <c r="B47" s="143" t="str">
        <f>Команды!B46</f>
        <v>Неправильные пчёлы</v>
      </c>
      <c r="C47" s="67" t="str">
        <f>Команды!C46</f>
        <v>Великие Луки</v>
      </c>
      <c r="D47" s="12">
        <f t="shared" si="0"/>
        <v>16</v>
      </c>
      <c r="E47" s="120" t="s">
        <v>204</v>
      </c>
      <c r="F47" s="120" t="s">
        <v>204</v>
      </c>
      <c r="G47" s="120" t="s">
        <v>204</v>
      </c>
      <c r="H47" s="3"/>
      <c r="I47" s="3"/>
      <c r="J47" s="120" t="s">
        <v>204</v>
      </c>
      <c r="K47" s="3"/>
      <c r="L47" s="3"/>
      <c r="M47" s="3"/>
      <c r="N47" s="3"/>
      <c r="O47" s="3"/>
      <c r="P47" s="3"/>
      <c r="Q47" s="12">
        <f t="shared" si="1"/>
        <v>4</v>
      </c>
      <c r="R47" s="120" t="s">
        <v>204</v>
      </c>
      <c r="S47" s="120" t="s">
        <v>204</v>
      </c>
      <c r="T47" s="3"/>
      <c r="U47" s="3"/>
      <c r="V47" s="3"/>
      <c r="W47" s="3"/>
      <c r="X47" s="120" t="s">
        <v>204</v>
      </c>
      <c r="Y47" s="120" t="s">
        <v>204</v>
      </c>
      <c r="Z47" s="120" t="s">
        <v>204</v>
      </c>
      <c r="AA47" s="3"/>
      <c r="AB47" s="3"/>
      <c r="AC47" s="3"/>
      <c r="AD47" s="12">
        <f t="shared" si="2"/>
        <v>5</v>
      </c>
      <c r="AE47" s="120" t="s">
        <v>204</v>
      </c>
      <c r="AF47" s="3"/>
      <c r="AG47" s="120" t="s">
        <v>204</v>
      </c>
      <c r="AH47" s="120" t="s">
        <v>204</v>
      </c>
      <c r="AI47" s="120" t="s">
        <v>204</v>
      </c>
      <c r="AJ47" s="3"/>
      <c r="AK47" s="3"/>
      <c r="AL47" s="3"/>
      <c r="AM47" s="120" t="s">
        <v>204</v>
      </c>
      <c r="AN47" s="120" t="s">
        <v>204</v>
      </c>
      <c r="AO47" s="3"/>
      <c r="AP47" s="120" t="s">
        <v>204</v>
      </c>
      <c r="AQ47" s="12">
        <f t="shared" si="3"/>
        <v>7</v>
      </c>
    </row>
    <row r="48" spans="1:43" ht="16.5">
      <c r="A48" s="13" t="s">
        <v>239</v>
      </c>
      <c r="B48" s="146" t="str">
        <f>Команды!B47</f>
        <v>Яблоко Ньютона</v>
      </c>
      <c r="C48" s="57" t="str">
        <f>Команды!C47</f>
        <v>Саров </v>
      </c>
      <c r="D48" s="12">
        <f t="shared" si="0"/>
        <v>17</v>
      </c>
      <c r="E48" s="147" t="s">
        <v>204</v>
      </c>
      <c r="F48" s="147" t="s">
        <v>204</v>
      </c>
      <c r="G48" s="148"/>
      <c r="H48" s="148"/>
      <c r="I48" s="148"/>
      <c r="J48" s="147" t="s">
        <v>204</v>
      </c>
      <c r="K48" s="147" t="s">
        <v>204</v>
      </c>
      <c r="L48" s="148"/>
      <c r="M48" s="148"/>
      <c r="N48" s="147" t="s">
        <v>204</v>
      </c>
      <c r="O48" s="148"/>
      <c r="P48" s="148"/>
      <c r="Q48" s="104">
        <f t="shared" si="1"/>
        <v>5</v>
      </c>
      <c r="R48" s="148"/>
      <c r="S48" s="147" t="s">
        <v>204</v>
      </c>
      <c r="T48" s="147" t="s">
        <v>204</v>
      </c>
      <c r="U48" s="149"/>
      <c r="V48" s="149"/>
      <c r="W48" s="147" t="s">
        <v>204</v>
      </c>
      <c r="X48" s="148"/>
      <c r="Y48" s="147" t="s">
        <v>204</v>
      </c>
      <c r="Z48" s="149"/>
      <c r="AA48" s="147" t="s">
        <v>204</v>
      </c>
      <c r="AB48" s="149"/>
      <c r="AC48" s="149"/>
      <c r="AD48" s="104">
        <f t="shared" si="2"/>
        <v>5</v>
      </c>
      <c r="AE48" s="147" t="s">
        <v>204</v>
      </c>
      <c r="AF48" s="147" t="s">
        <v>204</v>
      </c>
      <c r="AG48" s="147" t="s">
        <v>204</v>
      </c>
      <c r="AH48" s="147" t="s">
        <v>204</v>
      </c>
      <c r="AI48" s="148"/>
      <c r="AJ48" s="148"/>
      <c r="AK48" s="149"/>
      <c r="AL48" s="149"/>
      <c r="AM48" s="147" t="s">
        <v>204</v>
      </c>
      <c r="AN48" s="147" t="s">
        <v>204</v>
      </c>
      <c r="AO48" s="148"/>
      <c r="AP48" s="147" t="s">
        <v>204</v>
      </c>
      <c r="AQ48" s="104">
        <f t="shared" si="3"/>
        <v>7</v>
      </c>
    </row>
    <row r="49" spans="1:43" ht="16.5">
      <c r="A49" s="13" t="s">
        <v>240</v>
      </c>
      <c r="B49" s="150" t="str">
        <f>Команды!B48</f>
        <v>Кубик Рубика</v>
      </c>
      <c r="C49" s="63" t="str">
        <f>Команды!C48</f>
        <v>Самара</v>
      </c>
      <c r="D49" s="12">
        <f t="shared" si="0"/>
        <v>7</v>
      </c>
      <c r="E49" s="120" t="s">
        <v>204</v>
      </c>
      <c r="F49" s="101"/>
      <c r="G49" s="101"/>
      <c r="H49" s="120" t="s">
        <v>204</v>
      </c>
      <c r="I49" s="101"/>
      <c r="J49" s="101"/>
      <c r="K49" s="101"/>
      <c r="L49" s="101"/>
      <c r="M49" s="99"/>
      <c r="N49" s="101"/>
      <c r="O49" s="101"/>
      <c r="P49" s="120" t="s">
        <v>204</v>
      </c>
      <c r="Q49" s="12">
        <f t="shared" si="1"/>
        <v>3</v>
      </c>
      <c r="R49" s="101"/>
      <c r="S49" s="120" t="s">
        <v>204</v>
      </c>
      <c r="T49" s="99"/>
      <c r="U49" s="99"/>
      <c r="V49" s="99"/>
      <c r="W49" s="101"/>
      <c r="X49" s="101"/>
      <c r="Y49" s="99"/>
      <c r="Z49" s="99"/>
      <c r="AA49" s="101"/>
      <c r="AB49" s="99"/>
      <c r="AC49" s="99"/>
      <c r="AD49" s="12">
        <f t="shared" si="2"/>
        <v>1</v>
      </c>
      <c r="AE49" s="3"/>
      <c r="AF49" s="3"/>
      <c r="AG49" s="3"/>
      <c r="AH49" s="90"/>
      <c r="AI49" s="3"/>
      <c r="AJ49" s="3"/>
      <c r="AK49" s="3"/>
      <c r="AL49" s="90"/>
      <c r="AM49" s="120" t="s">
        <v>204</v>
      </c>
      <c r="AN49" s="120"/>
      <c r="AO49" s="120" t="s">
        <v>204</v>
      </c>
      <c r="AP49" s="120" t="s">
        <v>204</v>
      </c>
      <c r="AQ49" s="12">
        <f t="shared" si="3"/>
        <v>3</v>
      </c>
    </row>
    <row r="50" spans="1:43" ht="16.5">
      <c r="A50" s="13" t="s">
        <v>241</v>
      </c>
      <c r="B50" s="150" t="str">
        <f>Команды!B49</f>
        <v>Профессор Зю</v>
      </c>
      <c r="C50" s="63" t="str">
        <f>Команды!C49</f>
        <v>Самара</v>
      </c>
      <c r="D50" s="12">
        <f t="shared" si="0"/>
        <v>11</v>
      </c>
      <c r="E50" s="120" t="s">
        <v>204</v>
      </c>
      <c r="F50" s="99"/>
      <c r="G50" s="101"/>
      <c r="H50" s="101"/>
      <c r="I50" s="101"/>
      <c r="J50" s="120" t="s">
        <v>204</v>
      </c>
      <c r="K50" s="99"/>
      <c r="L50" s="101"/>
      <c r="M50" s="99"/>
      <c r="N50" s="120" t="s">
        <v>204</v>
      </c>
      <c r="O50" s="101"/>
      <c r="P50" s="99"/>
      <c r="Q50" s="12">
        <f t="shared" si="1"/>
        <v>3</v>
      </c>
      <c r="R50" s="101"/>
      <c r="S50" s="120" t="s">
        <v>204</v>
      </c>
      <c r="T50" s="120" t="s">
        <v>204</v>
      </c>
      <c r="U50" s="99"/>
      <c r="V50" s="99"/>
      <c r="W50" s="101"/>
      <c r="X50" s="101"/>
      <c r="Y50" s="99"/>
      <c r="Z50" s="99"/>
      <c r="AA50" s="101"/>
      <c r="AB50" s="120" t="s">
        <v>204</v>
      </c>
      <c r="AC50" s="99"/>
      <c r="AD50" s="12">
        <f t="shared" si="2"/>
        <v>3</v>
      </c>
      <c r="AE50" s="3"/>
      <c r="AF50" s="90"/>
      <c r="AG50" s="120" t="s">
        <v>204</v>
      </c>
      <c r="AH50" s="90"/>
      <c r="AI50" s="120" t="s">
        <v>204</v>
      </c>
      <c r="AJ50" s="3"/>
      <c r="AK50" s="120" t="s">
        <v>204</v>
      </c>
      <c r="AL50" s="3"/>
      <c r="AM50" s="120" t="s">
        <v>204</v>
      </c>
      <c r="AN50" s="120" t="s">
        <v>204</v>
      </c>
      <c r="AO50" s="3"/>
      <c r="AP50" s="3"/>
      <c r="AQ50" s="12">
        <f t="shared" si="3"/>
        <v>5</v>
      </c>
    </row>
    <row r="51" spans="1:43" ht="16.5">
      <c r="A51" s="13" t="s">
        <v>242</v>
      </c>
      <c r="B51" s="150" t="str">
        <f>Команды!B50</f>
        <v>Team name</v>
      </c>
      <c r="C51" s="63" t="str">
        <f>Команды!C50</f>
        <v>Самара</v>
      </c>
      <c r="D51" s="12">
        <f t="shared" si="0"/>
        <v>12</v>
      </c>
      <c r="E51" s="120" t="s">
        <v>204</v>
      </c>
      <c r="F51" s="99"/>
      <c r="G51" s="99"/>
      <c r="H51" s="99"/>
      <c r="I51" s="101"/>
      <c r="J51" s="120" t="s">
        <v>204</v>
      </c>
      <c r="K51" s="101"/>
      <c r="L51" s="120" t="s">
        <v>204</v>
      </c>
      <c r="M51" s="101"/>
      <c r="N51" s="101"/>
      <c r="O51" s="101"/>
      <c r="P51" s="101"/>
      <c r="Q51" s="12">
        <f t="shared" si="1"/>
        <v>3</v>
      </c>
      <c r="R51" s="120" t="s">
        <v>204</v>
      </c>
      <c r="S51" s="120" t="s">
        <v>204</v>
      </c>
      <c r="T51" s="99"/>
      <c r="U51" s="99"/>
      <c r="V51" s="99"/>
      <c r="W51" s="101"/>
      <c r="X51" s="101"/>
      <c r="Y51" s="120" t="s">
        <v>204</v>
      </c>
      <c r="Z51" s="99"/>
      <c r="AA51" s="101"/>
      <c r="AB51" s="99"/>
      <c r="AC51" s="99"/>
      <c r="AD51" s="12">
        <f t="shared" si="2"/>
        <v>3</v>
      </c>
      <c r="AE51" s="120" t="s">
        <v>204</v>
      </c>
      <c r="AF51" s="3"/>
      <c r="AG51" s="120" t="s">
        <v>204</v>
      </c>
      <c r="AH51" s="3"/>
      <c r="AI51" s="120" t="s">
        <v>204</v>
      </c>
      <c r="AJ51" s="90"/>
      <c r="AK51" s="3"/>
      <c r="AL51" s="3"/>
      <c r="AM51" s="52"/>
      <c r="AN51" s="120" t="s">
        <v>204</v>
      </c>
      <c r="AO51" s="120" t="s">
        <v>204</v>
      </c>
      <c r="AP51" s="120" t="s">
        <v>204</v>
      </c>
      <c r="AQ51" s="12">
        <f t="shared" si="3"/>
        <v>6</v>
      </c>
    </row>
    <row r="52" spans="1:43" ht="16.5">
      <c r="A52" s="13" t="s">
        <v>243</v>
      </c>
      <c r="B52" s="150" t="str">
        <f>Команды!B51</f>
        <v>Авангард</v>
      </c>
      <c r="C52" s="63" t="str">
        <f>Команды!C51</f>
        <v>Самара</v>
      </c>
      <c r="D52" s="12">
        <f t="shared" si="0"/>
        <v>9</v>
      </c>
      <c r="E52" s="120" t="s">
        <v>204</v>
      </c>
      <c r="F52" s="99"/>
      <c r="G52" s="101"/>
      <c r="H52" s="101"/>
      <c r="I52" s="101"/>
      <c r="J52" s="101"/>
      <c r="K52" s="101"/>
      <c r="L52" s="120" t="s">
        <v>204</v>
      </c>
      <c r="M52" s="101"/>
      <c r="N52" s="120" t="s">
        <v>204</v>
      </c>
      <c r="O52" s="101"/>
      <c r="P52" s="101"/>
      <c r="Q52" s="12">
        <f t="shared" si="1"/>
        <v>3</v>
      </c>
      <c r="R52" s="101"/>
      <c r="S52" s="120" t="s">
        <v>204</v>
      </c>
      <c r="T52" s="99"/>
      <c r="U52" s="99"/>
      <c r="V52" s="99"/>
      <c r="W52" s="101"/>
      <c r="X52" s="101"/>
      <c r="Y52" s="99"/>
      <c r="Z52" s="99"/>
      <c r="AA52" s="120" t="s">
        <v>204</v>
      </c>
      <c r="AB52" s="99"/>
      <c r="AC52" s="99"/>
      <c r="AD52" s="12">
        <f t="shared" si="2"/>
        <v>2</v>
      </c>
      <c r="AE52" s="3"/>
      <c r="AF52" s="3"/>
      <c r="AG52" s="3"/>
      <c r="AH52" s="120" t="s">
        <v>204</v>
      </c>
      <c r="AI52" s="3"/>
      <c r="AJ52" s="3"/>
      <c r="AK52" s="3"/>
      <c r="AL52" s="3"/>
      <c r="AM52" s="120" t="s">
        <v>204</v>
      </c>
      <c r="AN52" s="120" t="s">
        <v>204</v>
      </c>
      <c r="AO52" s="3"/>
      <c r="AP52" s="120" t="s">
        <v>204</v>
      </c>
      <c r="AQ52" s="12">
        <f t="shared" si="3"/>
        <v>4</v>
      </c>
    </row>
    <row r="53" spans="1:43" ht="16.5">
      <c r="A53" s="13" t="s">
        <v>244</v>
      </c>
      <c r="B53" s="150" t="str">
        <f>Команды!B52</f>
        <v>АСК</v>
      </c>
      <c r="C53" s="63" t="str">
        <f>Команды!C52</f>
        <v>Самара</v>
      </c>
      <c r="D53" s="12">
        <f t="shared" si="0"/>
        <v>9</v>
      </c>
      <c r="E53" s="120" t="s">
        <v>204</v>
      </c>
      <c r="F53" s="99"/>
      <c r="G53" s="99"/>
      <c r="H53" s="99"/>
      <c r="I53" s="99"/>
      <c r="J53" s="120" t="s">
        <v>204</v>
      </c>
      <c r="K53" s="99"/>
      <c r="L53" s="99"/>
      <c r="M53" s="99"/>
      <c r="N53" s="99"/>
      <c r="O53" s="99"/>
      <c r="P53" s="99"/>
      <c r="Q53" s="12">
        <f t="shared" si="1"/>
        <v>2</v>
      </c>
      <c r="R53" s="99"/>
      <c r="S53" s="120" t="s">
        <v>204</v>
      </c>
      <c r="T53" s="100"/>
      <c r="U53" s="100"/>
      <c r="V53" s="120" t="s">
        <v>204</v>
      </c>
      <c r="W53" s="101"/>
      <c r="X53" s="100"/>
      <c r="Y53" s="100"/>
      <c r="Z53" s="101"/>
      <c r="AA53" s="100"/>
      <c r="AB53" s="100"/>
      <c r="AC53" s="101"/>
      <c r="AD53" s="12">
        <f t="shared" si="2"/>
        <v>2</v>
      </c>
      <c r="AE53" s="90"/>
      <c r="AF53" s="90"/>
      <c r="AG53" s="120" t="s">
        <v>204</v>
      </c>
      <c r="AH53" s="90"/>
      <c r="AI53" s="120" t="s">
        <v>204</v>
      </c>
      <c r="AJ53" s="90"/>
      <c r="AK53" s="90"/>
      <c r="AL53" s="90"/>
      <c r="AM53" s="120" t="s">
        <v>204</v>
      </c>
      <c r="AN53" s="120" t="s">
        <v>204</v>
      </c>
      <c r="AO53" s="90"/>
      <c r="AP53" s="120" t="s">
        <v>204</v>
      </c>
      <c r="AQ53" s="12">
        <f t="shared" si="3"/>
        <v>5</v>
      </c>
    </row>
    <row r="54" spans="1:43" ht="16.5">
      <c r="A54" s="13" t="s">
        <v>245</v>
      </c>
      <c r="B54" s="150" t="str">
        <f>Команды!B53</f>
        <v>Польза</v>
      </c>
      <c r="C54" s="63" t="str">
        <f>Команды!C53</f>
        <v>Самара</v>
      </c>
      <c r="D54" s="12">
        <f t="shared" si="0"/>
        <v>18</v>
      </c>
      <c r="E54" s="120" t="s">
        <v>204</v>
      </c>
      <c r="F54" s="99"/>
      <c r="G54" s="120" t="s">
        <v>204</v>
      </c>
      <c r="H54" s="99"/>
      <c r="I54" s="100"/>
      <c r="J54" s="120" t="s">
        <v>204</v>
      </c>
      <c r="K54" s="100"/>
      <c r="L54" s="99"/>
      <c r="M54" s="100"/>
      <c r="N54" s="120" t="s">
        <v>204</v>
      </c>
      <c r="O54" s="100"/>
      <c r="P54" s="120" t="s">
        <v>204</v>
      </c>
      <c r="Q54" s="12">
        <f t="shared" si="1"/>
        <v>5</v>
      </c>
      <c r="R54" s="120" t="s">
        <v>204</v>
      </c>
      <c r="S54" s="120" t="s">
        <v>204</v>
      </c>
      <c r="T54" s="120" t="s">
        <v>204</v>
      </c>
      <c r="U54" s="99"/>
      <c r="V54" s="99"/>
      <c r="W54" s="100"/>
      <c r="X54" s="120" t="s">
        <v>204</v>
      </c>
      <c r="Y54" s="120" t="s">
        <v>204</v>
      </c>
      <c r="Z54" s="100"/>
      <c r="AA54" s="99"/>
      <c r="AB54" s="120" t="s">
        <v>204</v>
      </c>
      <c r="AC54" s="120" t="s">
        <v>204</v>
      </c>
      <c r="AD54" s="12">
        <f t="shared" si="2"/>
        <v>7</v>
      </c>
      <c r="AE54" s="3"/>
      <c r="AF54" s="120" t="s">
        <v>204</v>
      </c>
      <c r="AG54" s="3"/>
      <c r="AH54" s="120" t="s">
        <v>204</v>
      </c>
      <c r="AI54" s="3"/>
      <c r="AJ54" s="3"/>
      <c r="AK54" s="120" t="s">
        <v>204</v>
      </c>
      <c r="AL54" s="3"/>
      <c r="AM54" s="120" t="s">
        <v>204</v>
      </c>
      <c r="AN54" s="120" t="s">
        <v>204</v>
      </c>
      <c r="AO54" s="90"/>
      <c r="AP54" s="120" t="s">
        <v>204</v>
      </c>
      <c r="AQ54" s="12">
        <f t="shared" si="3"/>
        <v>6</v>
      </c>
    </row>
    <row r="55" spans="1:43" ht="16.5">
      <c r="A55" s="13" t="s">
        <v>246</v>
      </c>
      <c r="B55" s="150" t="str">
        <f>Команды!B54</f>
        <v>Парадокс</v>
      </c>
      <c r="C55" s="63" t="str">
        <f>Команды!C54</f>
        <v>Самара</v>
      </c>
      <c r="D55" s="12">
        <f t="shared" si="0"/>
        <v>11</v>
      </c>
      <c r="E55" s="120" t="s">
        <v>204</v>
      </c>
      <c r="F55" s="99"/>
      <c r="G55" s="120" t="s">
        <v>204</v>
      </c>
      <c r="H55" s="99"/>
      <c r="I55" s="100"/>
      <c r="J55" s="120" t="s">
        <v>204</v>
      </c>
      <c r="K55" s="100"/>
      <c r="L55" s="120" t="s">
        <v>204</v>
      </c>
      <c r="M55" s="100"/>
      <c r="N55" s="99"/>
      <c r="O55" s="99"/>
      <c r="P55" s="99"/>
      <c r="Q55" s="12">
        <f t="shared" si="1"/>
        <v>4</v>
      </c>
      <c r="R55" s="99"/>
      <c r="S55" s="120" t="s">
        <v>204</v>
      </c>
      <c r="T55" s="100"/>
      <c r="U55" s="99"/>
      <c r="V55" s="99"/>
      <c r="W55" s="120" t="s">
        <v>204</v>
      </c>
      <c r="X55" s="120" t="s">
        <v>204</v>
      </c>
      <c r="Y55" s="120" t="s">
        <v>204</v>
      </c>
      <c r="Z55" s="99"/>
      <c r="AA55" s="99"/>
      <c r="AB55" s="99"/>
      <c r="AC55" s="99"/>
      <c r="AD55" s="12">
        <f t="shared" si="2"/>
        <v>4</v>
      </c>
      <c r="AE55" s="90"/>
      <c r="AF55" s="90"/>
      <c r="AG55" s="90"/>
      <c r="AH55" s="3"/>
      <c r="AI55" s="3"/>
      <c r="AJ55" s="3"/>
      <c r="AK55" s="3"/>
      <c r="AL55" s="3"/>
      <c r="AM55" s="120" t="s">
        <v>204</v>
      </c>
      <c r="AN55" s="120" t="s">
        <v>204</v>
      </c>
      <c r="AO55" s="3"/>
      <c r="AP55" s="120" t="s">
        <v>204</v>
      </c>
      <c r="AQ55" s="12">
        <f t="shared" si="3"/>
        <v>3</v>
      </c>
    </row>
    <row r="56" spans="1:43" ht="16.5">
      <c r="A56" s="13" t="s">
        <v>247</v>
      </c>
      <c r="B56" s="150" t="str">
        <f>Команды!B55</f>
        <v>шк.№ 36</v>
      </c>
      <c r="C56" s="63" t="str">
        <f>Команды!C55</f>
        <v>Самара</v>
      </c>
      <c r="D56" s="12">
        <f t="shared" si="0"/>
        <v>4</v>
      </c>
      <c r="E56" s="120" t="s">
        <v>204</v>
      </c>
      <c r="F56" s="99"/>
      <c r="G56" s="100"/>
      <c r="H56" s="99"/>
      <c r="I56" s="100"/>
      <c r="J56" s="99"/>
      <c r="K56" s="99"/>
      <c r="L56" s="99"/>
      <c r="M56" s="99"/>
      <c r="N56" s="99"/>
      <c r="O56" s="100"/>
      <c r="P56" s="99"/>
      <c r="Q56" s="12">
        <f t="shared" si="1"/>
        <v>1</v>
      </c>
      <c r="R56" s="100"/>
      <c r="S56" s="120" t="s">
        <v>204</v>
      </c>
      <c r="T56" s="100"/>
      <c r="U56" s="100"/>
      <c r="V56" s="99"/>
      <c r="W56" s="100"/>
      <c r="X56" s="100"/>
      <c r="Y56" s="100"/>
      <c r="Z56" s="100"/>
      <c r="AA56" s="99"/>
      <c r="AB56" s="99"/>
      <c r="AC56" s="99"/>
      <c r="AD56" s="12">
        <f t="shared" si="2"/>
        <v>1</v>
      </c>
      <c r="AE56" s="3"/>
      <c r="AF56" s="90"/>
      <c r="AG56" s="90"/>
      <c r="AH56" s="90"/>
      <c r="AI56" s="120" t="s">
        <v>204</v>
      </c>
      <c r="AJ56" s="3"/>
      <c r="AK56" s="3"/>
      <c r="AL56" s="3"/>
      <c r="AM56" s="3"/>
      <c r="AN56" s="120" t="s">
        <v>204</v>
      </c>
      <c r="AO56" s="90"/>
      <c r="AP56" s="90"/>
      <c r="AQ56" s="12">
        <f t="shared" si="3"/>
        <v>2</v>
      </c>
    </row>
    <row r="57" spans="1:43" ht="16.5">
      <c r="A57" s="13" t="s">
        <v>248</v>
      </c>
      <c r="B57" s="150" t="str">
        <f>Команды!B56</f>
        <v>1 "О"</v>
      </c>
      <c r="C57" s="63" t="str">
        <f>Команды!C56</f>
        <v>Самара</v>
      </c>
      <c r="D57" s="12">
        <f t="shared" si="0"/>
        <v>5</v>
      </c>
      <c r="E57" s="120" t="s">
        <v>204</v>
      </c>
      <c r="F57" s="100"/>
      <c r="G57" s="100"/>
      <c r="H57" s="100"/>
      <c r="I57" s="100"/>
      <c r="J57" s="120" t="s">
        <v>204</v>
      </c>
      <c r="K57" s="100"/>
      <c r="L57" s="99"/>
      <c r="M57" s="100"/>
      <c r="N57" s="100"/>
      <c r="O57" s="100"/>
      <c r="P57" s="99"/>
      <c r="Q57" s="12">
        <f t="shared" si="1"/>
        <v>2</v>
      </c>
      <c r="R57" s="100"/>
      <c r="S57" s="120" t="s">
        <v>204</v>
      </c>
      <c r="T57" s="99"/>
      <c r="U57" s="100"/>
      <c r="V57" s="100"/>
      <c r="W57" s="100"/>
      <c r="X57" s="100"/>
      <c r="Y57" s="100"/>
      <c r="Z57" s="100"/>
      <c r="AA57" s="100"/>
      <c r="AB57" s="100"/>
      <c r="AC57" s="99"/>
      <c r="AD57" s="12">
        <f t="shared" si="2"/>
        <v>1</v>
      </c>
      <c r="AE57" s="3"/>
      <c r="AF57" s="90"/>
      <c r="AG57" s="3"/>
      <c r="AH57" s="3"/>
      <c r="AI57" s="3"/>
      <c r="AJ57" s="3"/>
      <c r="AK57" s="3"/>
      <c r="AL57" s="3"/>
      <c r="AM57" s="120" t="s">
        <v>204</v>
      </c>
      <c r="AN57" s="120" t="s">
        <v>204</v>
      </c>
      <c r="AO57" s="3"/>
      <c r="AP57" s="3"/>
      <c r="AQ57" s="12">
        <f t="shared" si="3"/>
        <v>2</v>
      </c>
    </row>
    <row r="58" spans="1:43" ht="16.5">
      <c r="A58" s="13" t="s">
        <v>249</v>
      </c>
      <c r="B58" s="151" t="str">
        <f>Команды!B57</f>
        <v>Батарея</v>
      </c>
      <c r="C58" s="152" t="str">
        <f>Команды!C57</f>
        <v>Пермь</v>
      </c>
      <c r="D58" s="12">
        <f t="shared" si="0"/>
        <v>20</v>
      </c>
      <c r="E58" s="120" t="s">
        <v>204</v>
      </c>
      <c r="F58" s="120" t="s">
        <v>204</v>
      </c>
      <c r="G58" s="120" t="s">
        <v>204</v>
      </c>
      <c r="H58" s="34"/>
      <c r="I58" s="120" t="s">
        <v>204</v>
      </c>
      <c r="J58" s="120" t="s">
        <v>204</v>
      </c>
      <c r="K58" s="120" t="s">
        <v>204</v>
      </c>
      <c r="L58" s="34"/>
      <c r="M58" s="120" t="s">
        <v>204</v>
      </c>
      <c r="N58" s="120" t="s">
        <v>204</v>
      </c>
      <c r="O58" s="34"/>
      <c r="P58" s="34"/>
      <c r="Q58" s="12">
        <f t="shared" si="1"/>
        <v>8</v>
      </c>
      <c r="R58" s="120" t="s">
        <v>204</v>
      </c>
      <c r="S58" s="120" t="s">
        <v>204</v>
      </c>
      <c r="T58" s="34"/>
      <c r="U58" s="120" t="s">
        <v>204</v>
      </c>
      <c r="V58" s="34"/>
      <c r="W58" s="34"/>
      <c r="X58" s="120" t="s">
        <v>204</v>
      </c>
      <c r="Y58" s="120" t="s">
        <v>204</v>
      </c>
      <c r="Z58" s="34"/>
      <c r="AA58" s="120" t="s">
        <v>204</v>
      </c>
      <c r="AB58" s="120" t="s">
        <v>204</v>
      </c>
      <c r="AC58" s="34"/>
      <c r="AD58" s="12">
        <f t="shared" si="2"/>
        <v>7</v>
      </c>
      <c r="AE58" s="120" t="s">
        <v>204</v>
      </c>
      <c r="AF58" s="34"/>
      <c r="AG58" s="34"/>
      <c r="AH58" s="34"/>
      <c r="AI58" s="34"/>
      <c r="AJ58" s="120" t="s">
        <v>204</v>
      </c>
      <c r="AK58" s="34"/>
      <c r="AL58" s="34"/>
      <c r="AM58" s="120" t="s">
        <v>204</v>
      </c>
      <c r="AN58" s="120" t="s">
        <v>204</v>
      </c>
      <c r="AO58" s="34"/>
      <c r="AP58" s="120" t="s">
        <v>204</v>
      </c>
      <c r="AQ58" s="12">
        <f t="shared" si="3"/>
        <v>5</v>
      </c>
    </row>
    <row r="59" spans="1:43" ht="16.5">
      <c r="A59" s="13" t="s">
        <v>250</v>
      </c>
      <c r="B59" s="151" t="str">
        <f>Команды!B58</f>
        <v>ХэЗэ</v>
      </c>
      <c r="C59" s="152" t="str">
        <f>Команды!C58</f>
        <v>Пермь</v>
      </c>
      <c r="D59" s="12">
        <f aca="true" t="shared" si="4" ref="D59:D78">Q59+AD59+AQ59</f>
        <v>20</v>
      </c>
      <c r="E59" s="120" t="s">
        <v>204</v>
      </c>
      <c r="F59" s="120" t="s">
        <v>204</v>
      </c>
      <c r="G59" s="34"/>
      <c r="H59" s="34"/>
      <c r="I59" s="98"/>
      <c r="J59" s="120" t="s">
        <v>204</v>
      </c>
      <c r="K59" s="34"/>
      <c r="L59" s="34"/>
      <c r="M59" s="120" t="s">
        <v>204</v>
      </c>
      <c r="N59" s="34"/>
      <c r="O59" s="34"/>
      <c r="P59" s="34"/>
      <c r="Q59" s="12">
        <f aca="true" t="shared" si="5" ref="Q59:Q78">COUNTIF(E59:P59,"+")</f>
        <v>4</v>
      </c>
      <c r="R59" s="120" t="s">
        <v>204</v>
      </c>
      <c r="S59" s="120" t="s">
        <v>204</v>
      </c>
      <c r="T59" s="34"/>
      <c r="U59" s="120" t="s">
        <v>204</v>
      </c>
      <c r="V59" s="34"/>
      <c r="W59" s="34"/>
      <c r="X59" s="120" t="s">
        <v>204</v>
      </c>
      <c r="Y59" s="120" t="s">
        <v>204</v>
      </c>
      <c r="Z59" s="120" t="s">
        <v>204</v>
      </c>
      <c r="AA59" s="34"/>
      <c r="AB59" s="120" t="s">
        <v>204</v>
      </c>
      <c r="AC59" s="120" t="s">
        <v>204</v>
      </c>
      <c r="AD59" s="12">
        <f aca="true" t="shared" si="6" ref="AD59:AD78">COUNTIF(R59:AC59,"+")</f>
        <v>8</v>
      </c>
      <c r="AE59" s="34"/>
      <c r="AF59" s="120" t="s">
        <v>204</v>
      </c>
      <c r="AG59" s="120" t="s">
        <v>204</v>
      </c>
      <c r="AH59" s="34"/>
      <c r="AI59" s="120" t="s">
        <v>204</v>
      </c>
      <c r="AJ59" s="34"/>
      <c r="AK59" s="120" t="s">
        <v>204</v>
      </c>
      <c r="AL59" s="34"/>
      <c r="AM59" s="120" t="s">
        <v>204</v>
      </c>
      <c r="AN59" s="120" t="s">
        <v>204</v>
      </c>
      <c r="AO59" s="120" t="s">
        <v>204</v>
      </c>
      <c r="AP59" s="120" t="s">
        <v>204</v>
      </c>
      <c r="AQ59" s="12">
        <f aca="true" t="shared" si="7" ref="AQ59:AQ78">COUNTIF(AE59:AP59,"+")</f>
        <v>8</v>
      </c>
    </row>
    <row r="60" spans="1:43" ht="16.5">
      <c r="A60" s="13" t="s">
        <v>251</v>
      </c>
      <c r="B60" s="151" t="str">
        <f>Команды!B59</f>
        <v>Трупик рака</v>
      </c>
      <c r="C60" s="152" t="str">
        <f>Команды!C59</f>
        <v>Пермь</v>
      </c>
      <c r="D60" s="12">
        <f t="shared" si="4"/>
        <v>13</v>
      </c>
      <c r="E60" s="120" t="s">
        <v>204</v>
      </c>
      <c r="F60" s="120" t="s">
        <v>204</v>
      </c>
      <c r="G60" s="120" t="s">
        <v>204</v>
      </c>
      <c r="H60" s="120" t="s">
        <v>204</v>
      </c>
      <c r="I60" s="98"/>
      <c r="J60" s="120" t="s">
        <v>204</v>
      </c>
      <c r="K60" s="34"/>
      <c r="L60" s="34"/>
      <c r="M60" s="34"/>
      <c r="N60" s="34"/>
      <c r="O60" s="34"/>
      <c r="P60" s="34"/>
      <c r="Q60" s="12">
        <f t="shared" si="5"/>
        <v>5</v>
      </c>
      <c r="R60" s="120" t="s">
        <v>204</v>
      </c>
      <c r="S60" s="120" t="s">
        <v>204</v>
      </c>
      <c r="T60" s="120" t="s">
        <v>204</v>
      </c>
      <c r="U60" s="34"/>
      <c r="V60" s="34"/>
      <c r="W60" s="34"/>
      <c r="X60" s="34"/>
      <c r="Y60" s="34"/>
      <c r="Z60" s="120" t="s">
        <v>204</v>
      </c>
      <c r="AA60" s="34"/>
      <c r="AB60" s="34"/>
      <c r="AC60" s="34"/>
      <c r="AD60" s="12">
        <f t="shared" si="6"/>
        <v>4</v>
      </c>
      <c r="AE60" s="34"/>
      <c r="AF60" s="34"/>
      <c r="AG60" s="120" t="s">
        <v>204</v>
      </c>
      <c r="AH60" s="34"/>
      <c r="AI60" s="120" t="s">
        <v>204</v>
      </c>
      <c r="AJ60" s="34"/>
      <c r="AK60" s="34"/>
      <c r="AL60" s="34"/>
      <c r="AM60" s="34"/>
      <c r="AN60" s="120" t="s">
        <v>204</v>
      </c>
      <c r="AO60" s="34"/>
      <c r="AP60" s="120" t="s">
        <v>204</v>
      </c>
      <c r="AQ60" s="12">
        <f t="shared" si="7"/>
        <v>4</v>
      </c>
    </row>
    <row r="61" spans="1:43" ht="16.5">
      <c r="A61" s="13" t="s">
        <v>252</v>
      </c>
      <c r="B61" s="153" t="str">
        <f>Команды!B60</f>
        <v>40 грамм</v>
      </c>
      <c r="C61" s="55" t="str">
        <f>Команды!C60</f>
        <v>Калининград</v>
      </c>
      <c r="D61" s="12">
        <f t="shared" si="4"/>
        <v>31</v>
      </c>
      <c r="E61" s="120" t="s">
        <v>204</v>
      </c>
      <c r="F61" s="120" t="s">
        <v>204</v>
      </c>
      <c r="G61" s="120" t="s">
        <v>204</v>
      </c>
      <c r="H61" s="120" t="s">
        <v>204</v>
      </c>
      <c r="I61" s="3"/>
      <c r="J61" s="120" t="s">
        <v>204</v>
      </c>
      <c r="K61" s="120" t="s">
        <v>204</v>
      </c>
      <c r="L61" s="120" t="s">
        <v>204</v>
      </c>
      <c r="M61" s="120" t="s">
        <v>204</v>
      </c>
      <c r="N61" s="120" t="s">
        <v>204</v>
      </c>
      <c r="O61" s="120" t="s">
        <v>204</v>
      </c>
      <c r="P61" s="120" t="s">
        <v>204</v>
      </c>
      <c r="Q61" s="12">
        <f t="shared" si="5"/>
        <v>11</v>
      </c>
      <c r="R61" s="120" t="s">
        <v>204</v>
      </c>
      <c r="S61" s="120" t="s">
        <v>204</v>
      </c>
      <c r="T61" s="120" t="s">
        <v>204</v>
      </c>
      <c r="U61" s="120" t="s">
        <v>204</v>
      </c>
      <c r="V61" s="3"/>
      <c r="W61" s="3"/>
      <c r="X61" s="120" t="s">
        <v>204</v>
      </c>
      <c r="Y61" s="120" t="s">
        <v>204</v>
      </c>
      <c r="Z61" s="120" t="s">
        <v>204</v>
      </c>
      <c r="AA61" s="120" t="s">
        <v>204</v>
      </c>
      <c r="AB61" s="120" t="s">
        <v>204</v>
      </c>
      <c r="AC61" s="120" t="s">
        <v>204</v>
      </c>
      <c r="AD61" s="12">
        <f t="shared" si="6"/>
        <v>10</v>
      </c>
      <c r="AE61" s="120" t="s">
        <v>204</v>
      </c>
      <c r="AF61" s="120" t="s">
        <v>204</v>
      </c>
      <c r="AG61" s="120" t="s">
        <v>204</v>
      </c>
      <c r="AH61" s="120" t="s">
        <v>204</v>
      </c>
      <c r="AI61" s="120" t="s">
        <v>204</v>
      </c>
      <c r="AJ61" s="120" t="s">
        <v>204</v>
      </c>
      <c r="AK61" s="3"/>
      <c r="AL61" s="3"/>
      <c r="AM61" s="120" t="s">
        <v>204</v>
      </c>
      <c r="AN61" s="120" t="s">
        <v>204</v>
      </c>
      <c r="AO61" s="120" t="s">
        <v>204</v>
      </c>
      <c r="AP61" s="120" t="s">
        <v>204</v>
      </c>
      <c r="AQ61" s="12">
        <f t="shared" si="7"/>
        <v>10</v>
      </c>
    </row>
    <row r="62" spans="1:43" ht="16.5">
      <c r="A62" s="13" t="s">
        <v>253</v>
      </c>
      <c r="B62" s="154" t="str">
        <f>Команды!B61</f>
        <v>Пушкин и К</v>
      </c>
      <c r="C62" s="155" t="str">
        <f>Команды!C61</f>
        <v>Луганск</v>
      </c>
      <c r="D62" s="12">
        <f t="shared" si="4"/>
        <v>15</v>
      </c>
      <c r="E62" s="120" t="s">
        <v>204</v>
      </c>
      <c r="F62" s="3"/>
      <c r="G62" s="3"/>
      <c r="H62" s="3"/>
      <c r="I62" s="120" t="s">
        <v>204</v>
      </c>
      <c r="J62" s="3"/>
      <c r="K62" s="120" t="s">
        <v>204</v>
      </c>
      <c r="L62" s="3"/>
      <c r="M62" s="120" t="s">
        <v>204</v>
      </c>
      <c r="N62" s="120" t="s">
        <v>204</v>
      </c>
      <c r="O62" s="3"/>
      <c r="P62" s="3"/>
      <c r="Q62" s="12">
        <f t="shared" si="5"/>
        <v>5</v>
      </c>
      <c r="R62" s="120" t="s">
        <v>204</v>
      </c>
      <c r="S62" s="120" t="s">
        <v>204</v>
      </c>
      <c r="T62" s="3"/>
      <c r="U62" s="3"/>
      <c r="V62" s="3"/>
      <c r="W62" s="3"/>
      <c r="X62" s="120" t="s">
        <v>204</v>
      </c>
      <c r="Y62" s="120" t="s">
        <v>204</v>
      </c>
      <c r="Z62" s="3"/>
      <c r="AA62" s="3"/>
      <c r="AB62" s="3"/>
      <c r="AC62" s="3"/>
      <c r="AD62" s="12">
        <f t="shared" si="6"/>
        <v>4</v>
      </c>
      <c r="AE62" s="120" t="s">
        <v>204</v>
      </c>
      <c r="AF62" s="3"/>
      <c r="AG62" s="3"/>
      <c r="AH62" s="3"/>
      <c r="AI62" s="120" t="s">
        <v>204</v>
      </c>
      <c r="AJ62" s="3"/>
      <c r="AK62" s="120" t="s">
        <v>204</v>
      </c>
      <c r="AL62" s="3"/>
      <c r="AM62" s="3"/>
      <c r="AN62" s="120" t="s">
        <v>204</v>
      </c>
      <c r="AO62" s="120" t="s">
        <v>204</v>
      </c>
      <c r="AP62" s="120" t="s">
        <v>204</v>
      </c>
      <c r="AQ62" s="12">
        <f t="shared" si="7"/>
        <v>6</v>
      </c>
    </row>
    <row r="63" spans="1:43" ht="16.5">
      <c r="A63" s="13" t="s">
        <v>254</v>
      </c>
      <c r="B63" s="154" t="str">
        <f>Команды!B62</f>
        <v>Капитан Очевидность</v>
      </c>
      <c r="C63" s="155" t="str">
        <f>Команды!C62</f>
        <v>Луганск</v>
      </c>
      <c r="D63" s="12">
        <f t="shared" si="4"/>
        <v>11</v>
      </c>
      <c r="E63" s="120" t="s">
        <v>204</v>
      </c>
      <c r="F63" s="3"/>
      <c r="G63" s="3"/>
      <c r="H63" s="3"/>
      <c r="I63" s="3"/>
      <c r="J63" s="3"/>
      <c r="K63" s="120" t="s">
        <v>204</v>
      </c>
      <c r="L63" s="3"/>
      <c r="M63" s="120" t="s">
        <v>204</v>
      </c>
      <c r="N63" s="120" t="s">
        <v>204</v>
      </c>
      <c r="O63" s="3"/>
      <c r="P63" s="3"/>
      <c r="Q63" s="12">
        <f t="shared" si="5"/>
        <v>4</v>
      </c>
      <c r="R63" s="3"/>
      <c r="S63" s="120" t="s">
        <v>204</v>
      </c>
      <c r="T63" s="120" t="s">
        <v>204</v>
      </c>
      <c r="U63" s="3"/>
      <c r="V63" s="3"/>
      <c r="W63" s="3"/>
      <c r="X63" s="3"/>
      <c r="Y63" s="120" t="s">
        <v>204</v>
      </c>
      <c r="Z63" s="3"/>
      <c r="AA63" s="3"/>
      <c r="AB63" s="3"/>
      <c r="AC63" s="3"/>
      <c r="AD63" s="12">
        <f t="shared" si="6"/>
        <v>3</v>
      </c>
      <c r="AE63" s="3"/>
      <c r="AF63" s="120" t="s">
        <v>204</v>
      </c>
      <c r="AG63" s="3"/>
      <c r="AH63" s="3"/>
      <c r="AI63" s="120" t="s">
        <v>204</v>
      </c>
      <c r="AJ63" s="3"/>
      <c r="AK63" s="120" t="s">
        <v>204</v>
      </c>
      <c r="AL63" s="3"/>
      <c r="AM63" s="3"/>
      <c r="AN63" s="3"/>
      <c r="AO63" s="3"/>
      <c r="AP63" s="120" t="s">
        <v>204</v>
      </c>
      <c r="AQ63" s="12">
        <f t="shared" si="7"/>
        <v>4</v>
      </c>
    </row>
    <row r="64" spans="1:43" ht="16.5">
      <c r="A64" s="13" t="s">
        <v>255</v>
      </c>
      <c r="B64" s="154" t="str">
        <f>Команды!B63</f>
        <v>Руськие люди</v>
      </c>
      <c r="C64" s="155" t="str">
        <f>Команды!C63</f>
        <v>Луганск</v>
      </c>
      <c r="D64" s="12">
        <f t="shared" si="4"/>
        <v>8</v>
      </c>
      <c r="E64" s="120" t="s">
        <v>204</v>
      </c>
      <c r="F64" s="3"/>
      <c r="G64" s="3"/>
      <c r="H64" s="3"/>
      <c r="I64" s="3"/>
      <c r="J64" s="3"/>
      <c r="K64" s="3"/>
      <c r="L64" s="3"/>
      <c r="M64" s="120" t="s">
        <v>204</v>
      </c>
      <c r="N64" s="3"/>
      <c r="O64" s="3"/>
      <c r="P64" s="3"/>
      <c r="Q64" s="12">
        <f t="shared" si="5"/>
        <v>2</v>
      </c>
      <c r="R64" s="120" t="s">
        <v>204</v>
      </c>
      <c r="S64" s="3"/>
      <c r="T64" s="3"/>
      <c r="U64" s="3"/>
      <c r="V64" s="3"/>
      <c r="W64" s="3"/>
      <c r="X64" s="120" t="s">
        <v>204</v>
      </c>
      <c r="Y64" s="3"/>
      <c r="Z64" s="120" t="s">
        <v>204</v>
      </c>
      <c r="AA64" s="3"/>
      <c r="AB64" s="3"/>
      <c r="AC64" s="3"/>
      <c r="AD64" s="12">
        <f t="shared" si="6"/>
        <v>3</v>
      </c>
      <c r="AE64" s="120" t="s">
        <v>204</v>
      </c>
      <c r="AF64" s="3"/>
      <c r="AG64" s="3"/>
      <c r="AH64" s="3"/>
      <c r="AI64" s="3"/>
      <c r="AJ64" s="3"/>
      <c r="AK64" s="3"/>
      <c r="AL64" s="3"/>
      <c r="AM64" s="120" t="s">
        <v>204</v>
      </c>
      <c r="AN64" s="3"/>
      <c r="AO64" s="3"/>
      <c r="AP64" s="120" t="s">
        <v>204</v>
      </c>
      <c r="AQ64" s="12">
        <f t="shared" si="7"/>
        <v>3</v>
      </c>
    </row>
    <row r="65" spans="1:43" ht="16.5">
      <c r="A65" s="13" t="s">
        <v>256</v>
      </c>
      <c r="B65" s="154" t="str">
        <f>Команды!B64</f>
        <v>Идея</v>
      </c>
      <c r="C65" s="155" t="str">
        <f>Команды!C64</f>
        <v>Луганск</v>
      </c>
      <c r="D65" s="12">
        <f t="shared" si="4"/>
        <v>12</v>
      </c>
      <c r="E65" s="120" t="s">
        <v>204</v>
      </c>
      <c r="F65" s="3"/>
      <c r="G65" s="3"/>
      <c r="H65" s="120" t="s">
        <v>204</v>
      </c>
      <c r="I65" s="3"/>
      <c r="J65" s="120" t="s">
        <v>204</v>
      </c>
      <c r="K65" s="3"/>
      <c r="L65" s="3"/>
      <c r="M65" s="3"/>
      <c r="N65" s="3"/>
      <c r="O65" s="3"/>
      <c r="P65" s="3"/>
      <c r="Q65" s="12">
        <f t="shared" si="5"/>
        <v>3</v>
      </c>
      <c r="R65" s="3"/>
      <c r="S65" s="120" t="s">
        <v>204</v>
      </c>
      <c r="T65" s="120" t="s">
        <v>204</v>
      </c>
      <c r="U65" s="3"/>
      <c r="V65" s="120" t="s">
        <v>204</v>
      </c>
      <c r="W65" s="3"/>
      <c r="X65" s="120" t="s">
        <v>204</v>
      </c>
      <c r="Y65" s="3"/>
      <c r="Z65" s="3"/>
      <c r="AA65" s="3"/>
      <c r="AB65" s="3"/>
      <c r="AC65" s="3"/>
      <c r="AD65" s="12">
        <f t="shared" si="6"/>
        <v>4</v>
      </c>
      <c r="AE65" s="3"/>
      <c r="AF65" s="120" t="s">
        <v>204</v>
      </c>
      <c r="AG65" s="3"/>
      <c r="AH65" s="3"/>
      <c r="AI65" s="3"/>
      <c r="AJ65" s="3"/>
      <c r="AK65" s="3"/>
      <c r="AL65" s="3"/>
      <c r="AM65" s="120" t="s">
        <v>204</v>
      </c>
      <c r="AN65" s="120" t="s">
        <v>204</v>
      </c>
      <c r="AO65" s="120" t="s">
        <v>204</v>
      </c>
      <c r="AP65" s="120" t="s">
        <v>204</v>
      </c>
      <c r="AQ65" s="12">
        <f t="shared" si="7"/>
        <v>5</v>
      </c>
    </row>
    <row r="66" spans="1:43" ht="16.5">
      <c r="A66" s="13" t="s">
        <v>257</v>
      </c>
      <c r="B66" s="154" t="str">
        <f>Команды!B65</f>
        <v>Ы</v>
      </c>
      <c r="C66" s="155" t="str">
        <f>Команды!C65</f>
        <v>Луганск</v>
      </c>
      <c r="D66" s="12">
        <f t="shared" si="4"/>
        <v>11</v>
      </c>
      <c r="E66" s="120" t="s">
        <v>204</v>
      </c>
      <c r="F66" s="3"/>
      <c r="G66" s="120" t="s">
        <v>204</v>
      </c>
      <c r="H66" s="120" t="s">
        <v>204</v>
      </c>
      <c r="I66" s="3"/>
      <c r="J66" s="3"/>
      <c r="K66" s="3"/>
      <c r="L66" s="3"/>
      <c r="M66" s="3"/>
      <c r="N66" s="3"/>
      <c r="O66" s="3"/>
      <c r="P66" s="3"/>
      <c r="Q66" s="12">
        <f t="shared" si="5"/>
        <v>3</v>
      </c>
      <c r="R66" s="3"/>
      <c r="S66" s="120" t="s">
        <v>204</v>
      </c>
      <c r="T66" s="120" t="s">
        <v>204</v>
      </c>
      <c r="U66" s="120" t="s">
        <v>204</v>
      </c>
      <c r="V66" s="3"/>
      <c r="W66" s="3"/>
      <c r="X66" s="120" t="s">
        <v>204</v>
      </c>
      <c r="Y66" s="120" t="s">
        <v>204</v>
      </c>
      <c r="Z66" s="3"/>
      <c r="AA66" s="3"/>
      <c r="AB66" s="3"/>
      <c r="AC66" s="3"/>
      <c r="AD66" s="12">
        <f t="shared" si="6"/>
        <v>5</v>
      </c>
      <c r="AE66" s="3"/>
      <c r="AF66" s="3"/>
      <c r="AG66" s="3"/>
      <c r="AH66" s="120" t="s">
        <v>204</v>
      </c>
      <c r="AI66" s="3"/>
      <c r="AJ66" s="3"/>
      <c r="AK66" s="3"/>
      <c r="AL66" s="3"/>
      <c r="AM66" s="3"/>
      <c r="AN66" s="120" t="s">
        <v>204</v>
      </c>
      <c r="AO66" s="3"/>
      <c r="AP66" s="120" t="s">
        <v>204</v>
      </c>
      <c r="AQ66" s="12">
        <f t="shared" si="7"/>
        <v>3</v>
      </c>
    </row>
    <row r="67" spans="1:43" ht="16.5">
      <c r="A67" s="13" t="s">
        <v>258</v>
      </c>
      <c r="B67" s="156" t="str">
        <f>Команды!B66</f>
        <v>Баку</v>
      </c>
      <c r="C67" s="58" t="str">
        <f>Команды!C66</f>
        <v>Баку</v>
      </c>
      <c r="D67" s="12">
        <f t="shared" si="4"/>
        <v>7</v>
      </c>
      <c r="E67" s="90" t="s">
        <v>204</v>
      </c>
      <c r="F67" s="100"/>
      <c r="G67" s="103"/>
      <c r="H67" s="100"/>
      <c r="I67" s="100"/>
      <c r="J67" s="103"/>
      <c r="K67" s="103"/>
      <c r="L67" s="100"/>
      <c r="M67" s="100"/>
      <c r="N67" s="103"/>
      <c r="O67" s="100"/>
      <c r="P67" s="103"/>
      <c r="Q67" s="12">
        <f t="shared" si="5"/>
        <v>1</v>
      </c>
      <c r="R67" s="90"/>
      <c r="S67" s="90" t="s">
        <v>204</v>
      </c>
      <c r="T67" s="90"/>
      <c r="U67" s="90"/>
      <c r="V67" s="90"/>
      <c r="W67" s="90"/>
      <c r="X67" s="90"/>
      <c r="Y67" s="90" t="s">
        <v>204</v>
      </c>
      <c r="Z67" s="90"/>
      <c r="AA67" s="90"/>
      <c r="AB67" s="90"/>
      <c r="AC67" s="90"/>
      <c r="AD67" s="12">
        <f t="shared" si="6"/>
        <v>2</v>
      </c>
      <c r="AE67" s="3"/>
      <c r="AF67" s="3"/>
      <c r="AG67" s="3"/>
      <c r="AH67" s="3"/>
      <c r="AI67" s="90" t="s">
        <v>204</v>
      </c>
      <c r="AJ67" s="90"/>
      <c r="AK67" s="90"/>
      <c r="AL67" s="90"/>
      <c r="AM67" s="90"/>
      <c r="AN67" s="90" t="s">
        <v>204</v>
      </c>
      <c r="AO67" s="90" t="s">
        <v>204</v>
      </c>
      <c r="AP67" s="120" t="s">
        <v>204</v>
      </c>
      <c r="AQ67" s="12">
        <f t="shared" si="7"/>
        <v>4</v>
      </c>
    </row>
    <row r="68" spans="1:43" ht="16.5">
      <c r="A68" s="13" t="s">
        <v>259</v>
      </c>
      <c r="B68" s="156" t="str">
        <f>Команды!B67</f>
        <v>Феникс</v>
      </c>
      <c r="C68" s="58" t="str">
        <f>Команды!C67</f>
        <v>Баку</v>
      </c>
      <c r="D68" s="12">
        <f t="shared" si="4"/>
        <v>1</v>
      </c>
      <c r="E68" s="90" t="s">
        <v>204</v>
      </c>
      <c r="F68" s="103"/>
      <c r="G68" s="102"/>
      <c r="H68" s="103"/>
      <c r="I68" s="102"/>
      <c r="J68" s="102"/>
      <c r="K68" s="103"/>
      <c r="L68" s="103"/>
      <c r="M68" s="103"/>
      <c r="N68" s="103"/>
      <c r="O68" s="103"/>
      <c r="P68" s="103"/>
      <c r="Q68" s="12">
        <f t="shared" si="5"/>
        <v>1</v>
      </c>
      <c r="R68" s="102"/>
      <c r="S68" s="102"/>
      <c r="T68" s="95"/>
      <c r="U68" s="95"/>
      <c r="V68" s="95"/>
      <c r="W68" s="102"/>
      <c r="X68" s="102"/>
      <c r="Y68" s="95"/>
      <c r="Z68" s="95"/>
      <c r="AA68" s="95"/>
      <c r="AB68" s="95"/>
      <c r="AC68" s="95"/>
      <c r="AD68" s="12">
        <f t="shared" si="6"/>
        <v>0</v>
      </c>
      <c r="AE68" s="34"/>
      <c r="AF68" s="97"/>
      <c r="AG68" s="97"/>
      <c r="AH68" s="34"/>
      <c r="AI68" s="34"/>
      <c r="AJ68" s="97"/>
      <c r="AK68" s="34"/>
      <c r="AL68" s="97"/>
      <c r="AM68" s="34"/>
      <c r="AN68" s="97"/>
      <c r="AO68" s="34"/>
      <c r="AP68" s="97"/>
      <c r="AQ68" s="12">
        <f t="shared" si="7"/>
        <v>0</v>
      </c>
    </row>
    <row r="69" spans="1:43" ht="16.5">
      <c r="A69" s="13" t="s">
        <v>260</v>
      </c>
      <c r="B69" s="156" t="str">
        <f>Команды!B68</f>
        <v>Синапс</v>
      </c>
      <c r="C69" s="58" t="str">
        <f>Команды!C68</f>
        <v>Баку</v>
      </c>
      <c r="D69" s="12">
        <f t="shared" si="4"/>
        <v>3</v>
      </c>
      <c r="E69" s="103"/>
      <c r="F69" s="103"/>
      <c r="G69" s="102"/>
      <c r="H69" s="103"/>
      <c r="I69" s="102"/>
      <c r="J69" s="102"/>
      <c r="K69" s="103"/>
      <c r="L69" s="103"/>
      <c r="M69" s="103"/>
      <c r="N69" s="103"/>
      <c r="O69" s="102"/>
      <c r="P69" s="103"/>
      <c r="Q69" s="12">
        <f t="shared" si="5"/>
        <v>0</v>
      </c>
      <c r="R69" s="90"/>
      <c r="S69" s="90" t="s">
        <v>204</v>
      </c>
      <c r="T69" s="90"/>
      <c r="U69" s="90"/>
      <c r="V69" s="90"/>
      <c r="W69" s="90"/>
      <c r="X69" s="90"/>
      <c r="Y69" s="90"/>
      <c r="Z69" s="90"/>
      <c r="AA69" s="90" t="s">
        <v>204</v>
      </c>
      <c r="AB69" s="90"/>
      <c r="AC69" s="90"/>
      <c r="AD69" s="12">
        <f t="shared" si="6"/>
        <v>2</v>
      </c>
      <c r="AE69" s="90"/>
      <c r="AF69" s="90"/>
      <c r="AG69" s="90" t="s">
        <v>204</v>
      </c>
      <c r="AH69" s="90"/>
      <c r="AI69" s="90"/>
      <c r="AJ69" s="90"/>
      <c r="AK69" s="90"/>
      <c r="AL69" s="90"/>
      <c r="AM69" s="90"/>
      <c r="AN69" s="90"/>
      <c r="AO69" s="90"/>
      <c r="AP69" s="90"/>
      <c r="AQ69" s="12">
        <f t="shared" si="7"/>
        <v>1</v>
      </c>
    </row>
    <row r="70" spans="1:43" ht="16.5">
      <c r="A70" s="13" t="s">
        <v>261</v>
      </c>
      <c r="B70" s="156" t="str">
        <f>Команды!B69</f>
        <v>М4А1</v>
      </c>
      <c r="C70" s="58" t="str">
        <f>Команды!C69</f>
        <v>Баку</v>
      </c>
      <c r="D70" s="12">
        <f t="shared" si="4"/>
        <v>14</v>
      </c>
      <c r="E70" s="90"/>
      <c r="F70" s="90" t="s">
        <v>204</v>
      </c>
      <c r="G70" s="90"/>
      <c r="H70" s="90"/>
      <c r="I70" s="90" t="s">
        <v>204</v>
      </c>
      <c r="J70" s="90"/>
      <c r="K70" s="90" t="s">
        <v>204</v>
      </c>
      <c r="L70" s="90"/>
      <c r="M70" s="90"/>
      <c r="N70" s="90"/>
      <c r="O70" s="90" t="s">
        <v>204</v>
      </c>
      <c r="P70" s="103"/>
      <c r="Q70" s="12">
        <f t="shared" si="5"/>
        <v>4</v>
      </c>
      <c r="R70" s="90" t="s">
        <v>204</v>
      </c>
      <c r="S70" s="90" t="s">
        <v>204</v>
      </c>
      <c r="T70" s="90" t="s">
        <v>204</v>
      </c>
      <c r="U70" s="90"/>
      <c r="V70" s="90"/>
      <c r="W70" s="90"/>
      <c r="X70" s="90"/>
      <c r="Y70" s="90" t="s">
        <v>204</v>
      </c>
      <c r="Z70" s="90"/>
      <c r="AA70" s="90"/>
      <c r="AB70" s="90"/>
      <c r="AC70" s="90" t="s">
        <v>204</v>
      </c>
      <c r="AD70" s="12">
        <f t="shared" si="6"/>
        <v>5</v>
      </c>
      <c r="AE70" s="90" t="s">
        <v>204</v>
      </c>
      <c r="AF70" s="90" t="s">
        <v>204</v>
      </c>
      <c r="AG70" s="90"/>
      <c r="AH70" s="90"/>
      <c r="AI70" s="90"/>
      <c r="AJ70" s="90"/>
      <c r="AK70" s="90"/>
      <c r="AL70" s="90"/>
      <c r="AM70" s="90" t="s">
        <v>204</v>
      </c>
      <c r="AN70" s="90" t="s">
        <v>204</v>
      </c>
      <c r="AO70" s="90"/>
      <c r="AP70" s="90" t="s">
        <v>204</v>
      </c>
      <c r="AQ70" s="12">
        <f t="shared" si="7"/>
        <v>5</v>
      </c>
    </row>
    <row r="71" spans="1:43" ht="16.5">
      <c r="A71" s="13" t="s">
        <v>262</v>
      </c>
      <c r="B71" s="156" t="str">
        <f>Команды!B70</f>
        <v>БСУ</v>
      </c>
      <c r="C71" s="58" t="str">
        <f>Команды!C70</f>
        <v>Баку</v>
      </c>
      <c r="D71" s="12">
        <f t="shared" si="4"/>
        <v>4</v>
      </c>
      <c r="E71" s="90" t="s">
        <v>204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03"/>
      <c r="Q71" s="12">
        <f t="shared" si="5"/>
        <v>1</v>
      </c>
      <c r="R71" s="90"/>
      <c r="S71" s="90" t="s">
        <v>204</v>
      </c>
      <c r="T71" s="90"/>
      <c r="U71" s="90"/>
      <c r="V71" s="90"/>
      <c r="W71" s="90"/>
      <c r="X71" s="90"/>
      <c r="Y71" s="90" t="s">
        <v>204</v>
      </c>
      <c r="Z71" s="90"/>
      <c r="AA71" s="90"/>
      <c r="AB71" s="90"/>
      <c r="AC71" s="90"/>
      <c r="AD71" s="12">
        <f t="shared" si="6"/>
        <v>2</v>
      </c>
      <c r="AE71" s="90"/>
      <c r="AF71" s="90"/>
      <c r="AG71" s="90"/>
      <c r="AH71" s="90"/>
      <c r="AI71" s="90"/>
      <c r="AJ71" s="90"/>
      <c r="AK71" s="90"/>
      <c r="AL71" s="90"/>
      <c r="AM71" s="90" t="s">
        <v>204</v>
      </c>
      <c r="AN71" s="90"/>
      <c r="AO71" s="90"/>
      <c r="AP71" s="90"/>
      <c r="AQ71" s="12">
        <f t="shared" si="7"/>
        <v>1</v>
      </c>
    </row>
    <row r="72" spans="1:43" ht="16.5">
      <c r="A72" s="13" t="s">
        <v>263</v>
      </c>
      <c r="B72" s="157" t="str">
        <f>Команды!B71</f>
        <v>Друзья</v>
      </c>
      <c r="C72" s="62" t="str">
        <f>Команды!C71</f>
        <v>Гусь-Хрустальный</v>
      </c>
      <c r="D72" s="12">
        <f t="shared" si="4"/>
        <v>8</v>
      </c>
      <c r="E72" s="100"/>
      <c r="F72" s="103"/>
      <c r="G72" s="100"/>
      <c r="H72" s="100"/>
      <c r="I72" s="100"/>
      <c r="J72" s="90" t="s">
        <v>204</v>
      </c>
      <c r="K72" s="103"/>
      <c r="L72" s="103"/>
      <c r="M72" s="100"/>
      <c r="N72" s="100"/>
      <c r="O72" s="100"/>
      <c r="P72" s="100"/>
      <c r="Q72" s="26">
        <f t="shared" si="5"/>
        <v>1</v>
      </c>
      <c r="R72" s="95"/>
      <c r="S72" s="90" t="s">
        <v>204</v>
      </c>
      <c r="T72" s="100"/>
      <c r="U72" s="100"/>
      <c r="V72" s="100"/>
      <c r="W72" s="100"/>
      <c r="X72" s="90" t="s">
        <v>204</v>
      </c>
      <c r="Y72" s="95"/>
      <c r="Z72" s="100"/>
      <c r="AA72" s="95"/>
      <c r="AB72" s="100"/>
      <c r="AC72" s="90" t="s">
        <v>204</v>
      </c>
      <c r="AD72" s="26">
        <f t="shared" si="6"/>
        <v>3</v>
      </c>
      <c r="AE72" s="97"/>
      <c r="AF72" s="90" t="s">
        <v>204</v>
      </c>
      <c r="AG72" s="90" t="s">
        <v>204</v>
      </c>
      <c r="AH72" s="3"/>
      <c r="AI72" s="90" t="s">
        <v>204</v>
      </c>
      <c r="AJ72" s="3"/>
      <c r="AK72" s="3"/>
      <c r="AL72" s="97"/>
      <c r="AM72" s="3"/>
      <c r="AN72" s="90" t="s">
        <v>204</v>
      </c>
      <c r="AO72" s="3"/>
      <c r="AP72" s="3"/>
      <c r="AQ72" s="12">
        <f t="shared" si="7"/>
        <v>4</v>
      </c>
    </row>
    <row r="73" spans="1:43" ht="16.5">
      <c r="A73" s="13" t="s">
        <v>264</v>
      </c>
      <c r="B73" s="157" t="str">
        <f>Команды!B72</f>
        <v>Гусь-Гимназистский</v>
      </c>
      <c r="C73" s="62" t="str">
        <f>Команды!C72</f>
        <v>Гусь-Хрустальный</v>
      </c>
      <c r="D73" s="12">
        <f t="shared" si="4"/>
        <v>8</v>
      </c>
      <c r="E73" s="90" t="s">
        <v>204</v>
      </c>
      <c r="F73" s="100"/>
      <c r="G73" s="100"/>
      <c r="H73" s="90" t="s">
        <v>204</v>
      </c>
      <c r="I73" s="103"/>
      <c r="J73" s="100"/>
      <c r="K73" s="103"/>
      <c r="L73" s="100"/>
      <c r="M73" s="100"/>
      <c r="N73" s="103"/>
      <c r="O73" s="100"/>
      <c r="P73" s="100"/>
      <c r="Q73" s="12">
        <f t="shared" si="5"/>
        <v>2</v>
      </c>
      <c r="R73" s="95"/>
      <c r="S73" s="90" t="s">
        <v>204</v>
      </c>
      <c r="T73" s="100"/>
      <c r="U73" s="100"/>
      <c r="V73" s="95"/>
      <c r="W73" s="100"/>
      <c r="X73" s="100"/>
      <c r="Y73" s="90" t="s">
        <v>204</v>
      </c>
      <c r="Z73" s="100"/>
      <c r="AA73" s="95"/>
      <c r="AB73" s="100"/>
      <c r="AC73" s="90" t="s">
        <v>204</v>
      </c>
      <c r="AD73" s="12">
        <f t="shared" si="6"/>
        <v>3</v>
      </c>
      <c r="AE73" s="90" t="s">
        <v>204</v>
      </c>
      <c r="AF73" s="3"/>
      <c r="AG73" s="90" t="s">
        <v>204</v>
      </c>
      <c r="AH73" s="3"/>
      <c r="AI73" s="3"/>
      <c r="AJ73" s="97"/>
      <c r="AK73" s="3"/>
      <c r="AL73" s="97"/>
      <c r="AM73" s="3"/>
      <c r="AN73" s="90" t="s">
        <v>204</v>
      </c>
      <c r="AO73" s="3"/>
      <c r="AP73" s="3"/>
      <c r="AQ73" s="12">
        <f t="shared" si="7"/>
        <v>3</v>
      </c>
    </row>
    <row r="74" spans="1:43" ht="16.5">
      <c r="A74" s="13" t="s">
        <v>265</v>
      </c>
      <c r="B74" s="159" t="str">
        <f>Команды!B73</f>
        <v>Посланники Ктулху</v>
      </c>
      <c r="C74" s="160" t="str">
        <f>Команды!C73</f>
        <v>Екатеринбург</v>
      </c>
      <c r="D74" s="12">
        <f t="shared" si="4"/>
        <v>17</v>
      </c>
      <c r="E74" s="90" t="s">
        <v>204</v>
      </c>
      <c r="F74" s="158"/>
      <c r="G74" s="90" t="s">
        <v>204</v>
      </c>
      <c r="H74" s="90" t="s">
        <v>204</v>
      </c>
      <c r="I74" s="158"/>
      <c r="J74" s="90" t="s">
        <v>204</v>
      </c>
      <c r="K74" s="158"/>
      <c r="L74" s="90" t="s">
        <v>204</v>
      </c>
      <c r="M74" s="158"/>
      <c r="N74" s="158"/>
      <c r="O74" s="158"/>
      <c r="P74" s="158"/>
      <c r="Q74" s="12">
        <f t="shared" si="5"/>
        <v>5</v>
      </c>
      <c r="R74" s="90" t="s">
        <v>204</v>
      </c>
      <c r="S74" s="90" t="s">
        <v>204</v>
      </c>
      <c r="T74" s="158"/>
      <c r="U74" s="158"/>
      <c r="V74" s="90" t="s">
        <v>204</v>
      </c>
      <c r="W74" s="24"/>
      <c r="X74" s="24"/>
      <c r="Y74" s="90" t="s">
        <v>204</v>
      </c>
      <c r="Z74" s="90" t="s">
        <v>204</v>
      </c>
      <c r="AA74" s="24"/>
      <c r="AB74" s="24"/>
      <c r="AC74" s="100"/>
      <c r="AD74" s="12">
        <f t="shared" si="6"/>
        <v>5</v>
      </c>
      <c r="AE74" s="90" t="s">
        <v>204</v>
      </c>
      <c r="AF74" s="24"/>
      <c r="AG74" s="90" t="s">
        <v>204</v>
      </c>
      <c r="AH74" s="90" t="s">
        <v>204</v>
      </c>
      <c r="AI74" s="24"/>
      <c r="AJ74" s="90" t="s">
        <v>204</v>
      </c>
      <c r="AK74" s="24"/>
      <c r="AL74" s="24"/>
      <c r="AM74" s="90" t="s">
        <v>204</v>
      </c>
      <c r="AN74" s="90" t="s">
        <v>204</v>
      </c>
      <c r="AO74" s="24"/>
      <c r="AP74" s="90" t="s">
        <v>204</v>
      </c>
      <c r="AQ74" s="12">
        <f t="shared" si="7"/>
        <v>7</v>
      </c>
    </row>
    <row r="75" spans="1:43" ht="16.5">
      <c r="A75" s="13" t="s">
        <v>266</v>
      </c>
      <c r="B75" s="159" t="str">
        <f>Команды!B74</f>
        <v>Котопёс</v>
      </c>
      <c r="C75" s="160" t="str">
        <f>Команды!C74</f>
        <v>Екатеринбург</v>
      </c>
      <c r="D75" s="12">
        <f t="shared" si="4"/>
        <v>14</v>
      </c>
      <c r="E75" s="90" t="s">
        <v>204</v>
      </c>
      <c r="F75" s="24"/>
      <c r="G75" s="90" t="s">
        <v>204</v>
      </c>
      <c r="H75" s="90" t="s">
        <v>204</v>
      </c>
      <c r="I75" s="24"/>
      <c r="J75" s="24"/>
      <c r="K75" s="24"/>
      <c r="L75" s="90" t="s">
        <v>204</v>
      </c>
      <c r="M75" s="24"/>
      <c r="N75" s="24"/>
      <c r="O75" s="24"/>
      <c r="P75" s="24"/>
      <c r="Q75" s="12">
        <f t="shared" si="5"/>
        <v>4</v>
      </c>
      <c r="R75" s="24"/>
      <c r="S75" s="90" t="s">
        <v>204</v>
      </c>
      <c r="T75" s="90" t="s">
        <v>204</v>
      </c>
      <c r="U75" s="24"/>
      <c r="V75" s="24"/>
      <c r="W75" s="24"/>
      <c r="X75" s="90" t="s">
        <v>204</v>
      </c>
      <c r="Y75" s="90" t="s">
        <v>204</v>
      </c>
      <c r="Z75" s="90" t="s">
        <v>204</v>
      </c>
      <c r="AA75" s="90" t="s">
        <v>204</v>
      </c>
      <c r="AB75" s="24"/>
      <c r="AC75" s="99"/>
      <c r="AD75" s="12">
        <f t="shared" si="6"/>
        <v>6</v>
      </c>
      <c r="AE75" s="24"/>
      <c r="AF75" s="24"/>
      <c r="AG75" s="90" t="s">
        <v>204</v>
      </c>
      <c r="AH75" s="24"/>
      <c r="AI75" s="90" t="s">
        <v>204</v>
      </c>
      <c r="AJ75" s="24"/>
      <c r="AK75" s="24"/>
      <c r="AL75" s="24"/>
      <c r="AM75" s="24"/>
      <c r="AN75" s="90" t="s">
        <v>204</v>
      </c>
      <c r="AO75" s="24"/>
      <c r="AP75" s="90" t="s">
        <v>204</v>
      </c>
      <c r="AQ75" s="12">
        <f t="shared" si="7"/>
        <v>4</v>
      </c>
    </row>
    <row r="76" spans="1:43" ht="16.5">
      <c r="A76" s="13" t="s">
        <v>267</v>
      </c>
      <c r="B76" s="159" t="str">
        <f>Команды!B75</f>
        <v>Полтора часа</v>
      </c>
      <c r="C76" s="160" t="str">
        <f>Команды!C75</f>
        <v>Екатеринбург</v>
      </c>
      <c r="D76" s="12">
        <f t="shared" si="4"/>
        <v>15</v>
      </c>
      <c r="E76" s="90" t="s">
        <v>204</v>
      </c>
      <c r="F76" s="24"/>
      <c r="G76" s="90" t="s">
        <v>204</v>
      </c>
      <c r="H76" s="90" t="s">
        <v>204</v>
      </c>
      <c r="I76" s="24"/>
      <c r="J76" s="24"/>
      <c r="K76" s="24"/>
      <c r="L76" s="24"/>
      <c r="M76" s="90" t="s">
        <v>204</v>
      </c>
      <c r="N76" s="90" t="s">
        <v>204</v>
      </c>
      <c r="O76" s="24"/>
      <c r="P76" s="24"/>
      <c r="Q76" s="12">
        <f t="shared" si="5"/>
        <v>5</v>
      </c>
      <c r="R76" s="24"/>
      <c r="S76" s="90" t="s">
        <v>204</v>
      </c>
      <c r="T76" s="24"/>
      <c r="U76" s="24"/>
      <c r="V76" s="24"/>
      <c r="W76" s="90" t="s">
        <v>204</v>
      </c>
      <c r="X76" s="90" t="s">
        <v>204</v>
      </c>
      <c r="Y76" s="90" t="s">
        <v>204</v>
      </c>
      <c r="Z76" s="90" t="s">
        <v>204</v>
      </c>
      <c r="AA76" s="24"/>
      <c r="AB76" s="24"/>
      <c r="AC76" s="99"/>
      <c r="AD76" s="12">
        <f t="shared" si="6"/>
        <v>5</v>
      </c>
      <c r="AE76" s="24"/>
      <c r="AF76" s="90" t="s">
        <v>204</v>
      </c>
      <c r="AG76" s="90" t="s">
        <v>204</v>
      </c>
      <c r="AH76" s="24"/>
      <c r="AI76" s="24"/>
      <c r="AJ76" s="24"/>
      <c r="AK76" s="24"/>
      <c r="AL76" s="24"/>
      <c r="AM76" s="90" t="s">
        <v>204</v>
      </c>
      <c r="AN76" s="90" t="s">
        <v>204</v>
      </c>
      <c r="AO76" s="24"/>
      <c r="AP76" s="90" t="s">
        <v>204</v>
      </c>
      <c r="AQ76" s="12">
        <f t="shared" si="7"/>
        <v>5</v>
      </c>
    </row>
    <row r="77" spans="1:53" ht="16.5">
      <c r="A77" s="13" t="s">
        <v>268</v>
      </c>
      <c r="B77" s="159" t="str">
        <f>Команды!B76</f>
        <v>Флогистон</v>
      </c>
      <c r="C77" s="160" t="str">
        <f>Команды!C76</f>
        <v>Екатеринбург</v>
      </c>
      <c r="D77" s="12">
        <f t="shared" si="4"/>
        <v>17</v>
      </c>
      <c r="E77" s="90" t="s">
        <v>204</v>
      </c>
      <c r="F77" s="24"/>
      <c r="G77" s="24"/>
      <c r="H77" s="24"/>
      <c r="I77" s="90" t="s">
        <v>204</v>
      </c>
      <c r="J77" s="90" t="s">
        <v>204</v>
      </c>
      <c r="K77" s="24"/>
      <c r="L77" s="24"/>
      <c r="M77" s="90" t="s">
        <v>204</v>
      </c>
      <c r="N77" s="90" t="s">
        <v>204</v>
      </c>
      <c r="O77" s="24"/>
      <c r="P77" s="90" t="s">
        <v>204</v>
      </c>
      <c r="Q77" s="12">
        <f t="shared" si="5"/>
        <v>6</v>
      </c>
      <c r="R77" s="90" t="s">
        <v>204</v>
      </c>
      <c r="S77" s="90" t="s">
        <v>204</v>
      </c>
      <c r="T77" s="24"/>
      <c r="U77" s="24"/>
      <c r="V77" s="90" t="s">
        <v>204</v>
      </c>
      <c r="W77" s="24"/>
      <c r="X77" s="90" t="s">
        <v>204</v>
      </c>
      <c r="Y77" s="24"/>
      <c r="Z77" s="24"/>
      <c r="AA77" s="24"/>
      <c r="AB77" s="90" t="s">
        <v>204</v>
      </c>
      <c r="AC77" s="99"/>
      <c r="AD77" s="12">
        <f t="shared" si="6"/>
        <v>5</v>
      </c>
      <c r="AE77" s="24"/>
      <c r="AF77" s="90" t="s">
        <v>204</v>
      </c>
      <c r="AG77" s="90" t="s">
        <v>204</v>
      </c>
      <c r="AH77" s="90" t="s">
        <v>204</v>
      </c>
      <c r="AI77" s="90" t="s">
        <v>204</v>
      </c>
      <c r="AJ77" s="24"/>
      <c r="AK77" s="24"/>
      <c r="AL77" s="24"/>
      <c r="AM77" s="90" t="s">
        <v>204</v>
      </c>
      <c r="AN77" s="90" t="s">
        <v>204</v>
      </c>
      <c r="AO77" s="24"/>
      <c r="AP77" s="24"/>
      <c r="AQ77" s="12">
        <f t="shared" si="7"/>
        <v>6</v>
      </c>
      <c r="AR77" s="179"/>
      <c r="AS77" s="180" t="s">
        <v>335</v>
      </c>
      <c r="AT77" s="29"/>
      <c r="AU77" s="29"/>
      <c r="AV77" s="29"/>
      <c r="AW77" s="181"/>
      <c r="AX77" s="181"/>
      <c r="AY77" s="182"/>
      <c r="AZ77" s="179"/>
      <c r="BA77" s="179"/>
    </row>
    <row r="78" spans="1:53" ht="16.5">
      <c r="A78" s="13" t="s">
        <v>269</v>
      </c>
      <c r="B78" s="161" t="str">
        <f>Команды!B77</f>
        <v>Полиграф Полиграфович</v>
      </c>
      <c r="C78" s="82" t="str">
        <f>Команды!C77</f>
        <v>Пущино</v>
      </c>
      <c r="D78" s="12">
        <f t="shared" si="4"/>
        <v>13</v>
      </c>
      <c r="E78" s="90" t="s">
        <v>204</v>
      </c>
      <c r="F78" s="90"/>
      <c r="G78" s="90"/>
      <c r="H78" s="90"/>
      <c r="I78" s="90"/>
      <c r="J78" s="90" t="s">
        <v>204</v>
      </c>
      <c r="K78" s="90" t="s">
        <v>204</v>
      </c>
      <c r="L78" s="90" t="s">
        <v>204</v>
      </c>
      <c r="M78" s="90"/>
      <c r="N78" s="90" t="s">
        <v>204</v>
      </c>
      <c r="O78" s="90"/>
      <c r="P78" s="90"/>
      <c r="Q78" s="12">
        <f t="shared" si="5"/>
        <v>5</v>
      </c>
      <c r="R78" s="90"/>
      <c r="S78" s="90" t="s">
        <v>204</v>
      </c>
      <c r="T78" s="90"/>
      <c r="U78" s="90"/>
      <c r="V78" s="90"/>
      <c r="W78" s="90" t="s">
        <v>204</v>
      </c>
      <c r="X78" s="90"/>
      <c r="Y78" s="90"/>
      <c r="Z78" s="90"/>
      <c r="AA78" s="90" t="s">
        <v>204</v>
      </c>
      <c r="AB78" s="90"/>
      <c r="AC78" s="90"/>
      <c r="AD78" s="12">
        <f t="shared" si="6"/>
        <v>3</v>
      </c>
      <c r="AE78" s="90"/>
      <c r="AF78" s="90"/>
      <c r="AG78" s="90" t="s">
        <v>204</v>
      </c>
      <c r="AH78" s="90" t="s">
        <v>204</v>
      </c>
      <c r="AI78" s="90" t="s">
        <v>204</v>
      </c>
      <c r="AJ78" s="90"/>
      <c r="AK78" s="90" t="s">
        <v>204</v>
      </c>
      <c r="AL78" s="90"/>
      <c r="AM78" s="90"/>
      <c r="AN78" s="90" t="s">
        <v>204</v>
      </c>
      <c r="AO78" s="90"/>
      <c r="AP78" s="90"/>
      <c r="AQ78" s="12">
        <f t="shared" si="7"/>
        <v>5</v>
      </c>
      <c r="AR78" s="179"/>
      <c r="AS78" s="183">
        <f>(S80+E80+AN80+AM80+J80+AP80)/6-(AB80+U80+O80+AJ80+AL80+W80)/6</f>
        <v>61.40350877192982</v>
      </c>
      <c r="AT78" s="29"/>
      <c r="AU78" s="29"/>
      <c r="AV78" s="29"/>
      <c r="AW78" s="181"/>
      <c r="AX78" s="181"/>
      <c r="AY78" s="182"/>
      <c r="AZ78" s="179"/>
      <c r="BA78" s="179"/>
    </row>
    <row r="79" spans="1:53" ht="16.5">
      <c r="A79" s="28"/>
      <c r="B79" s="105"/>
      <c r="C79" s="29"/>
      <c r="D79" s="89">
        <f>COUNTIF(D3:D78,0)</f>
        <v>0</v>
      </c>
      <c r="Q79" s="194">
        <f>SUM(E80:P80)/12</f>
        <v>29.057017543859647</v>
      </c>
      <c r="AD79" s="194">
        <f>SUM(R80:AC80)/12</f>
        <v>28.289473684210524</v>
      </c>
      <c r="AQ79" s="194">
        <f>SUM(AE80:AP80)/12</f>
        <v>34.75877192982456</v>
      </c>
      <c r="AR79" s="180" t="s">
        <v>279</v>
      </c>
      <c r="AS79" s="180" t="s">
        <v>280</v>
      </c>
      <c r="AT79" s="180" t="s">
        <v>336</v>
      </c>
      <c r="AU79" s="180" t="s">
        <v>337</v>
      </c>
      <c r="AV79" s="184" t="s">
        <v>338</v>
      </c>
      <c r="AW79" s="185" t="s">
        <v>339</v>
      </c>
      <c r="AX79" s="186"/>
      <c r="AY79" s="187"/>
      <c r="AZ79" s="186"/>
      <c r="BA79" s="188"/>
    </row>
    <row r="80" spans="2:53" s="8" customFormat="1" ht="14.25">
      <c r="B80" s="7"/>
      <c r="C80" s="8" t="s">
        <v>24</v>
      </c>
      <c r="E80" s="141">
        <f>COUNTIF(E3:E78,"+")/Команды!$A77*100</f>
        <v>88.1578947368421</v>
      </c>
      <c r="F80" s="27">
        <f>COUNTIF(F3:F78,"+")/Команды!$A77*100</f>
        <v>27.631578947368425</v>
      </c>
      <c r="G80" s="27">
        <f>COUNTIF(G3:G78,"+")/Команды!$A77*100</f>
        <v>35.526315789473685</v>
      </c>
      <c r="H80" s="27">
        <f>COUNTIF(H3:H78,"+")/Команды!$A77*100</f>
        <v>23.684210526315788</v>
      </c>
      <c r="I80" s="116">
        <f>COUNTIF(I3:I78,"+")/Команды!$A77*100</f>
        <v>15.789473684210526</v>
      </c>
      <c r="J80" s="27">
        <f>COUNTIF(J3:J78,"+")/Команды!$A77*100</f>
        <v>53.94736842105263</v>
      </c>
      <c r="K80" s="116">
        <f>COUNTIF(K3:K78,"+")/Команды!$A77*100</f>
        <v>13.157894736842104</v>
      </c>
      <c r="L80" s="116">
        <f>COUNTIF(L3:L78,"+")/Команды!$A77*100</f>
        <v>17.105263157894736</v>
      </c>
      <c r="M80" s="116">
        <f>COUNTIF(M3:M78,"+")/Команды!$A77*100</f>
        <v>19.736842105263158</v>
      </c>
      <c r="N80" s="27">
        <f>COUNTIF(N3:N78,"+")/Команды!$A77*100</f>
        <v>27.631578947368425</v>
      </c>
      <c r="O80" s="116">
        <f>COUNTIF(O3:O78,"+")/Команды!$A77*100</f>
        <v>5.263157894736842</v>
      </c>
      <c r="P80" s="27">
        <f>COUNTIF(P3:P78,"+")/Команды!$A77*100</f>
        <v>21.052631578947366</v>
      </c>
      <c r="Q80" s="27"/>
      <c r="R80" s="27">
        <f>COUNTIF(R3:R78,"+")/Команды!$A77*100</f>
        <v>32.89473684210527</v>
      </c>
      <c r="S80" s="162">
        <f>COUNTIF(S3:S78,"+")/Команды!$A77*100</f>
        <v>93.42105263157895</v>
      </c>
      <c r="T80" s="27">
        <f>COUNTIF(T3:T78,"+")/Команды!$A77*100</f>
        <v>21.052631578947366</v>
      </c>
      <c r="U80" s="116">
        <f>COUNTIF(U3:U78,"+")/Команды!$A77*100</f>
        <v>9.210526315789473</v>
      </c>
      <c r="V80" s="116">
        <f>COUNTIF(V3:V78,"+")/Команды!$A77*100</f>
        <v>13.157894736842104</v>
      </c>
      <c r="W80" s="116">
        <f>COUNTIF(W3:W78,"+")/Команды!$A77*100</f>
        <v>11.842105263157894</v>
      </c>
      <c r="X80" s="27">
        <f>COUNTIF(X3:X78,"+")/Команды!$A77*100</f>
        <v>27.631578947368425</v>
      </c>
      <c r="Y80" s="27">
        <f>COUNTIF(Y3:Y78,"+")/Команды!$A77*100</f>
        <v>48.68421052631579</v>
      </c>
      <c r="Z80" s="27">
        <f>COUNTIF(Z3:Z78,"+")/Команды!$A77*100</f>
        <v>31.57894736842105</v>
      </c>
      <c r="AA80" s="116">
        <f>COUNTIF(AA3:AA78,"+")/Команды!$A77*100</f>
        <v>18.421052631578945</v>
      </c>
      <c r="AB80" s="116">
        <f>COUNTIF(AB3:AB78,"+")/Команды!$A77*100</f>
        <v>7.894736842105263</v>
      </c>
      <c r="AC80" s="27">
        <f>COUNTIF(AC3:AC78,"+")/Команды!$A77*100</f>
        <v>23.684210526315788</v>
      </c>
      <c r="AD80" s="27"/>
      <c r="AE80" s="27">
        <f>COUNTIF(AE3:AE78,"+")/Команды!$A77*100</f>
        <v>34.21052631578947</v>
      </c>
      <c r="AF80" s="27">
        <f>COUNTIF(AF3:AF78,"+")/Команды!$A77*100</f>
        <v>25</v>
      </c>
      <c r="AG80" s="27">
        <f>COUNTIF(AG3:AG78,"+")/Команды!$A77*100</f>
        <v>43.42105263157895</v>
      </c>
      <c r="AH80" s="27">
        <f>COUNTIF(AH3:AH78,"+")/Команды!$A77*100</f>
        <v>21.052631578947366</v>
      </c>
      <c r="AI80" s="27">
        <f>COUNTIF(AI3:AI78,"+")/Команды!$A77*100</f>
        <v>43.42105263157895</v>
      </c>
      <c r="AJ80" s="116">
        <f>COUNTIF(AJ3:AJ78,"+")/Команды!$A77*100</f>
        <v>9.210526315789473</v>
      </c>
      <c r="AK80" s="116">
        <f>COUNTIF(AK3:AK78,"+")/Команды!$A77*100</f>
        <v>17.105263157894736</v>
      </c>
      <c r="AL80" s="116">
        <f>COUNTIF(AL3:AL78,"+")/Команды!$A77*100</f>
        <v>7.894736842105263</v>
      </c>
      <c r="AM80" s="27">
        <f>COUNTIF(AM3:AM78,"+")/Команды!$A77*100</f>
        <v>55.26315789473685</v>
      </c>
      <c r="AN80" s="27">
        <f>COUNTIF(AN3:AN78,"+")/Команды!$A77*100</f>
        <v>76.31578947368422</v>
      </c>
      <c r="AO80" s="27">
        <f>COUNTIF(AO3:AO78,"+")/Команды!$A77*100</f>
        <v>31.57894736842105</v>
      </c>
      <c r="AP80" s="27">
        <f>COUNTIF(AP3:AP78,"+")/Команды!$A77*100</f>
        <v>52.63157894736842</v>
      </c>
      <c r="AR80" s="183">
        <f>(SUM(E80:P80)+SUM(R80:AC80)+SUM(AE80:AP80))/36</f>
        <v>30.701754385964914</v>
      </c>
      <c r="AS80" s="183">
        <f>(S80+E80+AN80+AM80+J80)/5-(AB80+U80+O80+AJ80+AL80)/5</f>
        <v>65.52631578947367</v>
      </c>
      <c r="AT80" s="183">
        <f>100*(36-COUNTIF(I80:AQ80,"&gt;80")-COUNTIF(I80:AQ80,"&lt;20")+2)/36</f>
        <v>66.66666666666667</v>
      </c>
      <c r="AU80" s="183">
        <f>100*(36-COUNTIF(J80:AQ80,"&gt;70")-COUNTIF(J80:AQ80,"&lt;30")+2)/36</f>
        <v>47.22222222222222</v>
      </c>
      <c r="AV80" s="189">
        <f>COUNTIF(I80:AQ80,"&gt;50")</f>
        <v>5</v>
      </c>
      <c r="AW80" s="190">
        <f>Q79/MAX(Q79,AD79,AQ79)</f>
        <v>0.83596214511041</v>
      </c>
      <c r="AX80" s="191" t="s">
        <v>340</v>
      </c>
      <c r="AY80" s="192">
        <f>AD79/MAX(Q79,AD79,AQ79)</f>
        <v>0.8138801261829652</v>
      </c>
      <c r="AZ80" s="191" t="s">
        <v>340</v>
      </c>
      <c r="BA80" s="193">
        <f>AQ79/MAX(Q79,AD79,AQ79)</f>
        <v>1</v>
      </c>
    </row>
    <row r="81" spans="5:42" ht="104.25" customHeight="1">
      <c r="E81" s="142" t="s">
        <v>287</v>
      </c>
      <c r="F81" s="33" t="s">
        <v>288</v>
      </c>
      <c r="G81" s="33" t="s">
        <v>289</v>
      </c>
      <c r="H81" s="33" t="s">
        <v>290</v>
      </c>
      <c r="I81" s="117" t="s">
        <v>291</v>
      </c>
      <c r="J81" s="33" t="s">
        <v>292</v>
      </c>
      <c r="K81" s="117" t="s">
        <v>293</v>
      </c>
      <c r="L81" s="117" t="s">
        <v>294</v>
      </c>
      <c r="M81" s="117" t="s">
        <v>295</v>
      </c>
      <c r="N81" s="33" t="s">
        <v>296</v>
      </c>
      <c r="O81" s="117" t="s">
        <v>59</v>
      </c>
      <c r="P81" s="33" t="s">
        <v>297</v>
      </c>
      <c r="Q81" s="46"/>
      <c r="R81" s="33" t="s">
        <v>299</v>
      </c>
      <c r="S81" s="142" t="s">
        <v>298</v>
      </c>
      <c r="T81" s="33" t="s">
        <v>300</v>
      </c>
      <c r="U81" s="117" t="s">
        <v>301</v>
      </c>
      <c r="V81" s="117" t="s">
        <v>302</v>
      </c>
      <c r="W81" s="117" t="s">
        <v>303</v>
      </c>
      <c r="X81" s="33" t="s">
        <v>304</v>
      </c>
      <c r="Y81" s="33" t="s">
        <v>305</v>
      </c>
      <c r="Z81" s="33" t="s">
        <v>306</v>
      </c>
      <c r="AA81" s="117" t="s">
        <v>307</v>
      </c>
      <c r="AB81" s="117" t="s">
        <v>308</v>
      </c>
      <c r="AC81" s="33" t="s">
        <v>309</v>
      </c>
      <c r="AD81" s="46"/>
      <c r="AE81" s="33" t="s">
        <v>310</v>
      </c>
      <c r="AF81" s="33" t="s">
        <v>311</v>
      </c>
      <c r="AG81" s="33" t="s">
        <v>312</v>
      </c>
      <c r="AH81" s="33" t="s">
        <v>313</v>
      </c>
      <c r="AI81" s="33" t="s">
        <v>314</v>
      </c>
      <c r="AJ81" s="117" t="s">
        <v>315</v>
      </c>
      <c r="AK81" s="117" t="s">
        <v>316</v>
      </c>
      <c r="AL81" s="117" t="s">
        <v>317</v>
      </c>
      <c r="AM81" s="33" t="s">
        <v>318</v>
      </c>
      <c r="AN81" s="33" t="s">
        <v>319</v>
      </c>
      <c r="AO81" s="33" t="s">
        <v>320</v>
      </c>
      <c r="AP81" s="33" t="s">
        <v>321</v>
      </c>
    </row>
    <row r="83" ht="16.5" hidden="1">
      <c r="C83" s="11" t="s">
        <v>32</v>
      </c>
    </row>
    <row r="84" spans="3:5" ht="16.5" hidden="1">
      <c r="C84" s="11" t="s">
        <v>25</v>
      </c>
      <c r="E84" s="17"/>
    </row>
    <row r="85" spans="3:5" ht="16.5" hidden="1">
      <c r="C85" s="11" t="s">
        <v>26</v>
      </c>
      <c r="E85" s="18"/>
    </row>
    <row r="86" spans="3:5" ht="16.5" hidden="1">
      <c r="C86" s="11" t="s">
        <v>27</v>
      </c>
      <c r="E86" s="19"/>
    </row>
    <row r="87" spans="3:5" ht="16.5" hidden="1">
      <c r="C87" s="11" t="s">
        <v>28</v>
      </c>
      <c r="E87" s="22"/>
    </row>
    <row r="88" spans="3:6" ht="16.5" hidden="1">
      <c r="C88" s="11" t="s">
        <v>29</v>
      </c>
      <c r="E88" s="20"/>
      <c r="F88" s="16"/>
    </row>
    <row r="89" spans="3:5" ht="16.5" hidden="1">
      <c r="C89" s="11" t="s">
        <v>30</v>
      </c>
      <c r="E89" s="23"/>
    </row>
    <row r="90" spans="3:5" ht="16.5" hidden="1">
      <c r="C90" s="11" t="s">
        <v>31</v>
      </c>
      <c r="E90" s="21"/>
    </row>
    <row r="94" ht="16.5">
      <c r="AL94" s="93"/>
    </row>
  </sheetData>
  <sheetProtection/>
  <mergeCells count="4">
    <mergeCell ref="E1:Q1"/>
    <mergeCell ref="R1:AD1"/>
    <mergeCell ref="AE1:AQ1"/>
    <mergeCell ref="AW79:BA79"/>
  </mergeCells>
  <conditionalFormatting sqref="AJ73:AK73 K60:P60 AA60:AC60 O62:O63 AK60:AL61 AA63:AC63 AB62 AM62:AM63 AH63 F63:H64 P63:P64 AO60 AE60:AF60 U60 F65:F66 E67 F62:G62 G67 V60:W61 L63:L65 O65:P65 O66 M66 J67:K67 N67 P67 W65:W67 X60:Y60 AM60 S67:U67 Y67 AA67:AC67 AB64:AB65 AE65 AF67:AH67 AK64:AK65 AF64 AH60 E68:F69 K68:N69 H68:H70 L70:M70 O68:P68 P69:P70 R69 T68:T69 U68:V68 V69:V70 U70 Y68:AC69 Z70:AC70 AF68:AF69 AG65:AG68 AJ67:AJ68 AI69:AJ69 AL68 AN68 AP68 AN69:AP69 AL70:AN70 AP70 F74 I73 K71:K74 L71:L72 N73 Y71:Y72 R71:R73 AA71:AA74 F71:F72 I70:I71 K71:L71 N71:P71 T71:V71 Y71:AA71 AC71 AE71:AH71 AJ71 AL71:AM71 AL71:AL73 AJ60 I60:I61 AL67:AO67 V73 AO71:AP71 AF72 AI72 AE69:AE74 AP74:AP76 AN72:AN77 AM74 AM76:AM77 AF77:AI77 AF76:AG76 AG72:AG75 AH74 AJ74 AI75">
    <cfRule type="cellIs" priority="180" dxfId="1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55">
      <selection activeCell="B77" sqref="B77:C77"/>
    </sheetView>
  </sheetViews>
  <sheetFormatPr defaultColWidth="9.140625" defaultRowHeight="15"/>
  <cols>
    <col min="1" max="1" width="9.140625" style="6" customWidth="1"/>
    <col min="2" max="2" width="21.7109375" style="0" customWidth="1"/>
    <col min="3" max="3" width="19.00390625" style="0" customWidth="1"/>
  </cols>
  <sheetData>
    <row r="1" spans="1:3" ht="15" customHeight="1">
      <c r="A1" s="1" t="s">
        <v>0</v>
      </c>
      <c r="B1" s="2" t="s">
        <v>1</v>
      </c>
      <c r="C1" s="2" t="s">
        <v>2</v>
      </c>
    </row>
    <row r="2" spans="1:3" ht="15.75">
      <c r="A2" s="4">
        <v>1</v>
      </c>
      <c r="B2" s="3" t="s">
        <v>173</v>
      </c>
      <c r="C2" s="3" t="s">
        <v>174</v>
      </c>
    </row>
    <row r="3" spans="1:3" ht="16.5">
      <c r="A3" s="4">
        <v>2</v>
      </c>
      <c r="B3" s="104" t="s">
        <v>117</v>
      </c>
      <c r="C3" s="104" t="s">
        <v>118</v>
      </c>
    </row>
    <row r="4" spans="1:3" ht="16.5">
      <c r="A4" s="4">
        <v>3</v>
      </c>
      <c r="B4" s="104" t="s">
        <v>125</v>
      </c>
      <c r="C4" s="104" t="s">
        <v>118</v>
      </c>
    </row>
    <row r="5" spans="1:3" ht="16.5">
      <c r="A5" s="4">
        <v>4</v>
      </c>
      <c r="B5" s="104" t="s">
        <v>119</v>
      </c>
      <c r="C5" s="104" t="s">
        <v>120</v>
      </c>
    </row>
    <row r="6" spans="1:3" ht="16.5">
      <c r="A6" s="4">
        <v>5</v>
      </c>
      <c r="B6" s="104" t="s">
        <v>123</v>
      </c>
      <c r="C6" s="104" t="s">
        <v>124</v>
      </c>
    </row>
    <row r="7" spans="1:3" ht="16.5">
      <c r="A7" s="4">
        <v>6</v>
      </c>
      <c r="B7" s="104" t="s">
        <v>79</v>
      </c>
      <c r="C7" s="104" t="s">
        <v>80</v>
      </c>
    </row>
    <row r="8" spans="1:3" ht="16.5">
      <c r="A8" s="4">
        <v>7</v>
      </c>
      <c r="B8" s="104" t="s">
        <v>82</v>
      </c>
      <c r="C8" s="104" t="s">
        <v>80</v>
      </c>
    </row>
    <row r="9" spans="1:3" ht="16.5">
      <c r="A9" s="4">
        <v>8</v>
      </c>
      <c r="B9" s="104" t="s">
        <v>83</v>
      </c>
      <c r="C9" s="104" t="s">
        <v>80</v>
      </c>
    </row>
    <row r="10" spans="1:3" ht="16.5">
      <c r="A10" s="4">
        <v>9</v>
      </c>
      <c r="B10" s="104" t="s">
        <v>84</v>
      </c>
      <c r="C10" s="104" t="s">
        <v>80</v>
      </c>
    </row>
    <row r="11" spans="1:3" ht="16.5">
      <c r="A11" s="4">
        <v>10</v>
      </c>
      <c r="B11" s="104" t="s">
        <v>85</v>
      </c>
      <c r="C11" s="104" t="s">
        <v>80</v>
      </c>
    </row>
    <row r="12" spans="1:3" ht="16.5">
      <c r="A12" s="4">
        <v>11</v>
      </c>
      <c r="B12" s="104" t="s">
        <v>86</v>
      </c>
      <c r="C12" s="104" t="s">
        <v>80</v>
      </c>
    </row>
    <row r="13" spans="1:3" ht="16.5">
      <c r="A13" s="4">
        <v>12</v>
      </c>
      <c r="B13" s="104" t="s">
        <v>88</v>
      </c>
      <c r="C13" s="104" t="s">
        <v>80</v>
      </c>
    </row>
    <row r="14" spans="1:3" ht="16.5">
      <c r="A14" s="4">
        <v>13</v>
      </c>
      <c r="B14" s="104" t="s">
        <v>90</v>
      </c>
      <c r="C14" s="104" t="s">
        <v>80</v>
      </c>
    </row>
    <row r="15" spans="1:3" ht="16.5">
      <c r="A15" s="4">
        <v>14</v>
      </c>
      <c r="B15" s="104" t="s">
        <v>92</v>
      </c>
      <c r="C15" s="104" t="s">
        <v>80</v>
      </c>
    </row>
    <row r="16" spans="1:3" ht="16.5">
      <c r="A16" s="4">
        <v>15</v>
      </c>
      <c r="B16" s="104" t="s">
        <v>93</v>
      </c>
      <c r="C16" s="104" t="s">
        <v>80</v>
      </c>
    </row>
    <row r="17" spans="1:3" ht="16.5">
      <c r="A17" s="4">
        <v>16</v>
      </c>
      <c r="B17" s="104" t="s">
        <v>94</v>
      </c>
      <c r="C17" s="104" t="s">
        <v>80</v>
      </c>
    </row>
    <row r="18" spans="1:3" ht="15.75">
      <c r="A18" s="4">
        <v>17</v>
      </c>
      <c r="B18" s="96" t="s">
        <v>107</v>
      </c>
      <c r="C18" s="96" t="s">
        <v>108</v>
      </c>
    </row>
    <row r="19" spans="1:3" ht="15.75">
      <c r="A19" s="4">
        <v>18</v>
      </c>
      <c r="B19" s="96" t="s">
        <v>109</v>
      </c>
      <c r="C19" s="96" t="s">
        <v>110</v>
      </c>
    </row>
    <row r="20" spans="1:3" ht="15.75">
      <c r="A20" s="4">
        <v>19</v>
      </c>
      <c r="B20" s="3" t="s">
        <v>105</v>
      </c>
      <c r="C20" s="3" t="s">
        <v>104</v>
      </c>
    </row>
    <row r="21" spans="1:3" ht="15.75">
      <c r="A21" s="4">
        <v>20</v>
      </c>
      <c r="B21" s="3" t="s">
        <v>101</v>
      </c>
      <c r="C21" s="3" t="s">
        <v>99</v>
      </c>
    </row>
    <row r="22" spans="1:3" ht="15.75">
      <c r="A22" s="4">
        <v>21</v>
      </c>
      <c r="B22" s="3" t="s">
        <v>275</v>
      </c>
      <c r="C22" s="3" t="s">
        <v>99</v>
      </c>
    </row>
    <row r="23" spans="1:3" ht="15.75">
      <c r="A23" s="4">
        <v>22</v>
      </c>
      <c r="B23" s="3" t="s">
        <v>102</v>
      </c>
      <c r="C23" s="3" t="s">
        <v>99</v>
      </c>
    </row>
    <row r="24" spans="1:3" ht="15.75">
      <c r="A24" s="4">
        <v>23</v>
      </c>
      <c r="B24" s="3" t="s">
        <v>106</v>
      </c>
      <c r="C24" s="3" t="s">
        <v>104</v>
      </c>
    </row>
    <row r="25" spans="1:3" ht="15.75">
      <c r="A25" s="4">
        <v>24</v>
      </c>
      <c r="B25" s="3" t="s">
        <v>103</v>
      </c>
      <c r="C25" s="3" t="s">
        <v>104</v>
      </c>
    </row>
    <row r="26" spans="1:3" ht="15.75">
      <c r="A26" s="4">
        <v>25</v>
      </c>
      <c r="B26" s="3" t="s">
        <v>98</v>
      </c>
      <c r="C26" s="3" t="s">
        <v>99</v>
      </c>
    </row>
    <row r="27" spans="1:3" ht="15.75">
      <c r="A27" s="4">
        <v>26</v>
      </c>
      <c r="B27" s="3" t="s">
        <v>100</v>
      </c>
      <c r="C27" s="3" t="s">
        <v>99</v>
      </c>
    </row>
    <row r="28" spans="1:3" ht="15.75">
      <c r="A28" s="4">
        <v>27</v>
      </c>
      <c r="B28" s="3" t="s">
        <v>276</v>
      </c>
      <c r="C28" s="3" t="s">
        <v>99</v>
      </c>
    </row>
    <row r="29" spans="1:3" ht="15.75">
      <c r="A29" s="4">
        <v>28</v>
      </c>
      <c r="B29" s="3" t="s">
        <v>278</v>
      </c>
      <c r="C29" s="3" t="s">
        <v>99</v>
      </c>
    </row>
    <row r="30" spans="1:3" ht="15.75">
      <c r="A30" s="4">
        <v>29</v>
      </c>
      <c r="B30" s="3" t="s">
        <v>133</v>
      </c>
      <c r="C30" s="3" t="s">
        <v>134</v>
      </c>
    </row>
    <row r="31" spans="1:3" ht="15.75">
      <c r="A31" s="4">
        <v>30</v>
      </c>
      <c r="B31" s="3" t="s">
        <v>135</v>
      </c>
      <c r="C31" s="3" t="s">
        <v>134</v>
      </c>
    </row>
    <row r="32" spans="1:3" ht="15.75">
      <c r="A32" s="4">
        <v>31</v>
      </c>
      <c r="B32" s="3" t="s">
        <v>136</v>
      </c>
      <c r="C32" s="3" t="s">
        <v>134</v>
      </c>
    </row>
    <row r="33" spans="1:3" ht="15.75">
      <c r="A33" s="4">
        <v>32</v>
      </c>
      <c r="B33" s="3" t="s">
        <v>137</v>
      </c>
      <c r="C33" s="3" t="s">
        <v>134</v>
      </c>
    </row>
    <row r="34" spans="1:3" ht="15.75">
      <c r="A34" s="4">
        <v>33</v>
      </c>
      <c r="B34" s="3" t="s">
        <v>138</v>
      </c>
      <c r="C34" s="3" t="s">
        <v>134</v>
      </c>
    </row>
    <row r="35" spans="1:3" ht="15.75">
      <c r="A35" s="4">
        <v>34</v>
      </c>
      <c r="B35" s="3" t="s">
        <v>140</v>
      </c>
      <c r="C35" s="3" t="s">
        <v>134</v>
      </c>
    </row>
    <row r="36" spans="1:3" ht="15.75">
      <c r="A36" s="4">
        <v>35</v>
      </c>
      <c r="B36" s="3" t="s">
        <v>77</v>
      </c>
      <c r="C36" s="3" t="s">
        <v>78</v>
      </c>
    </row>
    <row r="37" spans="1:3" ht="15.75">
      <c r="A37" s="4">
        <v>36</v>
      </c>
      <c r="B37" s="3" t="s">
        <v>10</v>
      </c>
      <c r="C37" s="3" t="s">
        <v>11</v>
      </c>
    </row>
    <row r="38" spans="1:3" ht="15.75">
      <c r="A38" s="4">
        <v>37</v>
      </c>
      <c r="B38" s="133">
        <v>42</v>
      </c>
      <c r="C38" s="3" t="s">
        <v>11</v>
      </c>
    </row>
    <row r="39" spans="1:3" ht="15.75">
      <c r="A39" s="4">
        <v>38</v>
      </c>
      <c r="B39" s="3" t="s">
        <v>13</v>
      </c>
      <c r="C39" s="3" t="s">
        <v>11</v>
      </c>
    </row>
    <row r="40" spans="1:3" ht="15.75">
      <c r="A40" s="4">
        <v>39</v>
      </c>
      <c r="B40" s="3" t="s">
        <v>192</v>
      </c>
      <c r="C40" s="3" t="s">
        <v>11</v>
      </c>
    </row>
    <row r="41" spans="1:3" ht="15.75">
      <c r="A41" s="4">
        <v>40</v>
      </c>
      <c r="B41" s="3" t="s">
        <v>328</v>
      </c>
      <c r="C41" s="3" t="s">
        <v>11</v>
      </c>
    </row>
    <row r="42" spans="1:3" ht="15.75">
      <c r="A42" s="4">
        <v>41</v>
      </c>
      <c r="B42" s="3" t="s">
        <v>3</v>
      </c>
      <c r="C42" s="3" t="s">
        <v>4</v>
      </c>
    </row>
    <row r="43" spans="1:3" ht="15.75">
      <c r="A43" s="4">
        <v>42</v>
      </c>
      <c r="B43" s="3" t="s">
        <v>5</v>
      </c>
      <c r="C43" s="3" t="s">
        <v>4</v>
      </c>
    </row>
    <row r="44" spans="1:3" ht="15.75">
      <c r="A44" s="4">
        <v>43</v>
      </c>
      <c r="B44" s="3" t="s">
        <v>6</v>
      </c>
      <c r="C44" s="3" t="s">
        <v>4</v>
      </c>
    </row>
    <row r="45" spans="1:3" ht="15.75">
      <c r="A45" s="4">
        <v>44</v>
      </c>
      <c r="B45" s="3" t="s">
        <v>7</v>
      </c>
      <c r="C45" s="3" t="s">
        <v>4</v>
      </c>
    </row>
    <row r="46" spans="1:3" ht="15.75">
      <c r="A46" s="4">
        <v>45</v>
      </c>
      <c r="B46" s="3" t="s">
        <v>9</v>
      </c>
      <c r="C46" s="3" t="s">
        <v>4</v>
      </c>
    </row>
    <row r="47" spans="1:3" ht="16.5">
      <c r="A47" s="4">
        <v>46</v>
      </c>
      <c r="B47" s="144" t="s">
        <v>95</v>
      </c>
      <c r="C47" s="145" t="s">
        <v>332</v>
      </c>
    </row>
    <row r="48" spans="1:3" ht="15.75">
      <c r="A48" s="4">
        <v>47</v>
      </c>
      <c r="B48" s="3" t="s">
        <v>145</v>
      </c>
      <c r="C48" s="3" t="s">
        <v>142</v>
      </c>
    </row>
    <row r="49" spans="1:3" ht="15.75">
      <c r="A49" s="4">
        <v>48</v>
      </c>
      <c r="B49" s="3" t="s">
        <v>146</v>
      </c>
      <c r="C49" s="3" t="s">
        <v>142</v>
      </c>
    </row>
    <row r="50" spans="1:3" ht="15.75">
      <c r="A50" s="4">
        <v>49</v>
      </c>
      <c r="B50" s="3" t="s">
        <v>147</v>
      </c>
      <c r="C50" s="3" t="s">
        <v>142</v>
      </c>
    </row>
    <row r="51" spans="1:3" ht="15.75">
      <c r="A51" s="4">
        <v>50</v>
      </c>
      <c r="B51" s="3" t="s">
        <v>61</v>
      </c>
      <c r="C51" s="3" t="s">
        <v>142</v>
      </c>
    </row>
    <row r="52" spans="1:3" ht="15.75">
      <c r="A52" s="4">
        <v>51</v>
      </c>
      <c r="B52" s="3" t="s">
        <v>148</v>
      </c>
      <c r="C52" s="3" t="s">
        <v>142</v>
      </c>
    </row>
    <row r="53" spans="1:3" ht="15.75">
      <c r="A53" s="4">
        <v>52</v>
      </c>
      <c r="B53" s="3" t="s">
        <v>149</v>
      </c>
      <c r="C53" s="3" t="s">
        <v>142</v>
      </c>
    </row>
    <row r="54" spans="1:3" ht="15.75">
      <c r="A54" s="4">
        <v>53</v>
      </c>
      <c r="B54" s="3" t="s">
        <v>150</v>
      </c>
      <c r="C54" s="3" t="s">
        <v>142</v>
      </c>
    </row>
    <row r="55" spans="1:3" ht="15.75">
      <c r="A55" s="4">
        <v>54</v>
      </c>
      <c r="B55" s="3" t="s">
        <v>152</v>
      </c>
      <c r="C55" s="3" t="s">
        <v>142</v>
      </c>
    </row>
    <row r="56" spans="1:3" ht="15.75">
      <c r="A56" s="4">
        <v>55</v>
      </c>
      <c r="B56" s="3" t="s">
        <v>153</v>
      </c>
      <c r="C56" s="3" t="s">
        <v>142</v>
      </c>
    </row>
    <row r="57" spans="1:3" ht="15.75">
      <c r="A57" s="4">
        <v>56</v>
      </c>
      <c r="B57" s="34" t="s">
        <v>165</v>
      </c>
      <c r="C57" s="34" t="s">
        <v>164</v>
      </c>
    </row>
    <row r="58" spans="1:3" ht="15.75">
      <c r="A58" s="4">
        <v>57</v>
      </c>
      <c r="B58" s="34" t="s">
        <v>163</v>
      </c>
      <c r="C58" s="34" t="s">
        <v>164</v>
      </c>
    </row>
    <row r="59" spans="1:3" ht="15.75">
      <c r="A59" s="4">
        <v>58</v>
      </c>
      <c r="B59" s="98" t="s">
        <v>166</v>
      </c>
      <c r="C59" s="34" t="s">
        <v>164</v>
      </c>
    </row>
    <row r="60" spans="1:3" ht="15.75">
      <c r="A60" s="4">
        <v>59</v>
      </c>
      <c r="B60" s="3" t="s">
        <v>112</v>
      </c>
      <c r="C60" s="3" t="s">
        <v>113</v>
      </c>
    </row>
    <row r="61" spans="1:3" ht="15.75">
      <c r="A61" s="4">
        <v>60</v>
      </c>
      <c r="B61" s="3" t="s">
        <v>57</v>
      </c>
      <c r="C61" s="3" t="s">
        <v>58</v>
      </c>
    </row>
    <row r="62" spans="1:3" ht="15.75">
      <c r="A62" s="4">
        <v>61</v>
      </c>
      <c r="B62" s="3" t="s">
        <v>285</v>
      </c>
      <c r="C62" s="3" t="s">
        <v>58</v>
      </c>
    </row>
    <row r="63" spans="1:3" ht="15.75">
      <c r="A63" s="4">
        <v>62</v>
      </c>
      <c r="B63" s="3" t="s">
        <v>60</v>
      </c>
      <c r="C63" s="3" t="s">
        <v>58</v>
      </c>
    </row>
    <row r="64" spans="1:3" ht="15.75">
      <c r="A64" s="4">
        <v>63</v>
      </c>
      <c r="B64" s="3" t="s">
        <v>333</v>
      </c>
      <c r="C64" s="3" t="s">
        <v>58</v>
      </c>
    </row>
    <row r="65" spans="1:3" ht="15.75">
      <c r="A65" s="4">
        <v>64</v>
      </c>
      <c r="B65" s="3" t="s">
        <v>64</v>
      </c>
      <c r="C65" s="3" t="s">
        <v>58</v>
      </c>
    </row>
    <row r="66" spans="1:3" ht="15.75">
      <c r="A66" s="4">
        <v>65</v>
      </c>
      <c r="B66" s="3" t="s">
        <v>66</v>
      </c>
      <c r="C66" s="3" t="s">
        <v>66</v>
      </c>
    </row>
    <row r="67" spans="1:3" ht="15.75">
      <c r="A67" s="4">
        <v>66</v>
      </c>
      <c r="B67" s="3" t="s">
        <v>67</v>
      </c>
      <c r="C67" s="3" t="s">
        <v>66</v>
      </c>
    </row>
    <row r="68" spans="1:3" ht="15.75">
      <c r="A68" s="4">
        <v>67</v>
      </c>
      <c r="B68" s="3" t="s">
        <v>68</v>
      </c>
      <c r="C68" s="3" t="s">
        <v>66</v>
      </c>
    </row>
    <row r="69" spans="1:3" ht="15.75">
      <c r="A69" s="4">
        <v>68</v>
      </c>
      <c r="B69" s="3" t="s">
        <v>69</v>
      </c>
      <c r="C69" s="3" t="s">
        <v>66</v>
      </c>
    </row>
    <row r="70" spans="1:3" ht="15.75">
      <c r="A70" s="4">
        <v>69</v>
      </c>
      <c r="B70" s="3" t="s">
        <v>284</v>
      </c>
      <c r="C70" s="3" t="s">
        <v>66</v>
      </c>
    </row>
    <row r="71" spans="1:3" ht="15.75">
      <c r="A71" s="4">
        <v>70</v>
      </c>
      <c r="B71" s="3" t="s">
        <v>175</v>
      </c>
      <c r="C71" s="3" t="s">
        <v>176</v>
      </c>
    </row>
    <row r="72" spans="1:3" ht="15.75">
      <c r="A72" s="4">
        <v>71</v>
      </c>
      <c r="B72" s="3" t="s">
        <v>177</v>
      </c>
      <c r="C72" s="3" t="s">
        <v>176</v>
      </c>
    </row>
    <row r="73" spans="1:3" ht="15.75">
      <c r="A73" s="4">
        <v>72</v>
      </c>
      <c r="B73" s="24" t="s">
        <v>35</v>
      </c>
      <c r="C73" s="24" t="s">
        <v>36</v>
      </c>
    </row>
    <row r="74" spans="1:3" ht="15.75">
      <c r="A74" s="4">
        <v>73</v>
      </c>
      <c r="B74" s="24" t="s">
        <v>37</v>
      </c>
      <c r="C74" s="24" t="s">
        <v>36</v>
      </c>
    </row>
    <row r="75" spans="1:3" ht="15.75">
      <c r="A75" s="4">
        <v>74</v>
      </c>
      <c r="B75" s="24" t="s">
        <v>38</v>
      </c>
      <c r="C75" s="24" t="s">
        <v>36</v>
      </c>
    </row>
    <row r="76" spans="1:3" ht="15.75">
      <c r="A76" s="4">
        <v>75</v>
      </c>
      <c r="B76" s="24" t="s">
        <v>39</v>
      </c>
      <c r="C76" s="24" t="s">
        <v>36</v>
      </c>
    </row>
    <row r="77" spans="1:3" ht="15.75">
      <c r="A77" s="4">
        <v>76</v>
      </c>
      <c r="B77" s="3" t="s">
        <v>126</v>
      </c>
      <c r="C77" s="3" t="s">
        <v>127</v>
      </c>
    </row>
    <row r="78" spans="1:3" ht="15.75">
      <c r="A78" s="4">
        <v>77</v>
      </c>
      <c r="B78" s="3"/>
      <c r="C78" s="3"/>
    </row>
    <row r="79" spans="1:3" ht="15.75">
      <c r="A79" s="4">
        <v>78</v>
      </c>
      <c r="B79" s="3"/>
      <c r="C79" s="3"/>
    </row>
    <row r="80" spans="1:3" ht="15.75">
      <c r="A80" s="4">
        <v>79</v>
      </c>
      <c r="B80" s="3"/>
      <c r="C80" s="3"/>
    </row>
    <row r="81" spans="1:3" ht="15.75">
      <c r="A81" s="4">
        <v>80</v>
      </c>
      <c r="B81" s="3"/>
      <c r="C81" s="3"/>
    </row>
    <row r="82" spans="1:3" ht="15.75">
      <c r="A82" s="4">
        <v>81</v>
      </c>
      <c r="B82" s="3"/>
      <c r="C82" s="3"/>
    </row>
    <row r="83" spans="1:3" ht="15.75">
      <c r="A83" s="4">
        <v>82</v>
      </c>
      <c r="B83" s="3"/>
      <c r="C83" s="3"/>
    </row>
    <row r="84" spans="1:3" ht="15.75">
      <c r="A84" s="4">
        <v>83</v>
      </c>
      <c r="B84" s="3"/>
      <c r="C84" s="3"/>
    </row>
    <row r="85" spans="1:3" ht="15.75">
      <c r="A85" s="4">
        <v>84</v>
      </c>
      <c r="B85" s="3"/>
      <c r="C85" s="3"/>
    </row>
    <row r="86" spans="1:3" ht="15.75">
      <c r="A86" s="4">
        <v>85</v>
      </c>
      <c r="B86" s="3"/>
      <c r="C86" s="3"/>
    </row>
    <row r="87" spans="1:3" ht="15.75">
      <c r="A87" s="4">
        <v>86</v>
      </c>
      <c r="B87" s="3"/>
      <c r="C87" s="3"/>
    </row>
    <row r="88" spans="1:3" ht="15.75">
      <c r="A88" s="4">
        <v>87</v>
      </c>
      <c r="B88" s="3"/>
      <c r="C88" s="3"/>
    </row>
    <row r="89" spans="1:3" ht="15.75">
      <c r="A89" s="4">
        <v>88</v>
      </c>
      <c r="B89" s="3"/>
      <c r="C89" s="3"/>
    </row>
    <row r="90" spans="1:3" ht="15.75">
      <c r="A90" s="4">
        <v>89</v>
      </c>
      <c r="B90" s="3"/>
      <c r="C90" s="3"/>
    </row>
    <row r="91" spans="1:3" ht="15.75">
      <c r="A91" s="4">
        <v>90</v>
      </c>
      <c r="B91" s="3"/>
      <c r="C91" s="3"/>
    </row>
    <row r="92" spans="1:3" ht="15.75">
      <c r="A92" s="4">
        <v>91</v>
      </c>
      <c r="B92" s="3"/>
      <c r="C92" s="3"/>
    </row>
    <row r="93" spans="1:3" ht="15.75">
      <c r="A93" s="4">
        <v>92</v>
      </c>
      <c r="B93" s="3"/>
      <c r="C93" s="3"/>
    </row>
    <row r="94" spans="1:3" ht="15.75">
      <c r="A94" s="4">
        <v>93</v>
      </c>
      <c r="B94" s="3"/>
      <c r="C94" s="3"/>
    </row>
    <row r="95" spans="1:3" ht="15.75">
      <c r="A95" s="4">
        <v>94</v>
      </c>
      <c r="B95" s="3"/>
      <c r="C95" s="3"/>
    </row>
    <row r="96" spans="1:3" ht="15.75">
      <c r="A96" s="4">
        <v>95</v>
      </c>
      <c r="B96" s="3"/>
      <c r="C96" s="3"/>
    </row>
    <row r="97" spans="1:3" ht="15.75">
      <c r="A97" s="4">
        <v>96</v>
      </c>
      <c r="B97" s="34"/>
      <c r="C97" s="34"/>
    </row>
    <row r="98" spans="1:3" ht="15.75">
      <c r="A98" s="4">
        <v>97</v>
      </c>
      <c r="B98" s="34"/>
      <c r="C98" s="34"/>
    </row>
    <row r="99" spans="1:3" ht="15.75">
      <c r="A99" s="4">
        <v>98</v>
      </c>
      <c r="B99" s="34"/>
      <c r="C99" s="34"/>
    </row>
    <row r="100" spans="1:3" ht="15.75">
      <c r="A100" s="4">
        <v>99</v>
      </c>
      <c r="B100" s="3"/>
      <c r="C100" s="3"/>
    </row>
    <row r="101" spans="1:3" ht="15.75">
      <c r="A101" s="4">
        <v>100</v>
      </c>
      <c r="B101" s="3"/>
      <c r="C101" s="3"/>
    </row>
    <row r="102" spans="1:3" ht="15.75">
      <c r="A102" s="4">
        <v>101</v>
      </c>
      <c r="B102" s="3"/>
      <c r="C102" s="3"/>
    </row>
    <row r="103" spans="1:3" ht="15.75">
      <c r="A103" s="4">
        <v>102</v>
      </c>
      <c r="B103" s="3"/>
      <c r="C103" s="3"/>
    </row>
    <row r="104" spans="1:3" ht="15.75">
      <c r="A104" s="4">
        <v>103</v>
      </c>
      <c r="B104" s="3"/>
      <c r="C104" s="3"/>
    </row>
    <row r="105" spans="1:3" ht="15.75">
      <c r="A105" s="4">
        <v>104</v>
      </c>
      <c r="B105" s="3"/>
      <c r="C105" s="3"/>
    </row>
    <row r="106" spans="1:3" ht="15.75">
      <c r="A106" s="4">
        <v>105</v>
      </c>
      <c r="B106" s="3"/>
      <c r="C106" s="3"/>
    </row>
    <row r="107" spans="1:3" ht="15.75">
      <c r="A107" s="4">
        <v>106</v>
      </c>
      <c r="B107" s="3"/>
      <c r="C107" s="3"/>
    </row>
    <row r="108" spans="1:3" ht="15.75">
      <c r="A108" s="4">
        <v>107</v>
      </c>
      <c r="B108" s="3"/>
      <c r="C108" s="3"/>
    </row>
    <row r="109" spans="1:3" ht="15.75">
      <c r="A109" s="4">
        <v>108</v>
      </c>
      <c r="B109" s="3"/>
      <c r="C109" s="3"/>
    </row>
    <row r="110" spans="1:3" ht="15.75">
      <c r="A110" s="4">
        <v>109</v>
      </c>
      <c r="B110" s="3"/>
      <c r="C110" s="3"/>
    </row>
    <row r="111" spans="1:3" ht="15.75">
      <c r="A111" s="4">
        <v>110</v>
      </c>
      <c r="B111" s="3"/>
      <c r="C111" s="3"/>
    </row>
    <row r="112" spans="1:3" ht="15.75">
      <c r="A112" s="4">
        <v>111</v>
      </c>
      <c r="B112" s="24"/>
      <c r="C112" s="24"/>
    </row>
    <row r="113" spans="1:3" ht="15.75">
      <c r="A113" s="4">
        <v>112</v>
      </c>
      <c r="B113" s="24"/>
      <c r="C113" s="24"/>
    </row>
    <row r="114" spans="1:3" ht="15.75">
      <c r="A114" s="4">
        <v>113</v>
      </c>
      <c r="B114" s="24"/>
      <c r="C114" s="24"/>
    </row>
    <row r="115" spans="1:3" ht="15.75">
      <c r="A115" s="4">
        <v>114</v>
      </c>
      <c r="B115" s="24"/>
      <c r="C115" s="24"/>
    </row>
    <row r="116" spans="1:3" ht="15.75">
      <c r="A116" s="4">
        <v>115</v>
      </c>
      <c r="B116" s="24"/>
      <c r="C116" s="24"/>
    </row>
    <row r="117" spans="1:3" ht="15.75">
      <c r="A117" s="4">
        <v>116</v>
      </c>
      <c r="B117" s="24"/>
      <c r="C117" s="24"/>
    </row>
    <row r="118" spans="1:3" ht="15.75">
      <c r="A118" s="4">
        <v>117</v>
      </c>
      <c r="B118" s="24"/>
      <c r="C118" s="24"/>
    </row>
    <row r="119" spans="1:3" ht="15.75">
      <c r="A119" s="4">
        <v>118</v>
      </c>
      <c r="B119" s="3"/>
      <c r="C119" s="3"/>
    </row>
    <row r="120" spans="1:3" ht="15.75">
      <c r="A120" s="4">
        <v>119</v>
      </c>
      <c r="B120" s="3"/>
      <c r="C120" s="3"/>
    </row>
    <row r="121" spans="1:3" ht="15.75">
      <c r="A121" s="4">
        <v>120</v>
      </c>
      <c r="B121" s="3"/>
      <c r="C121" s="3"/>
    </row>
    <row r="122" spans="1:3" ht="15.75">
      <c r="A122" s="4">
        <v>121</v>
      </c>
      <c r="B122" s="3"/>
      <c r="C122" s="3"/>
    </row>
    <row r="123" spans="1:3" ht="15.75">
      <c r="A123" s="4">
        <v>122</v>
      </c>
      <c r="B123" s="3"/>
      <c r="C123" s="3"/>
    </row>
    <row r="124" spans="1:3" ht="15.75">
      <c r="A124" s="4">
        <v>123</v>
      </c>
      <c r="B124" s="3"/>
      <c r="C124" s="3"/>
    </row>
    <row r="125" spans="1:3" ht="15.75">
      <c r="A125" s="4">
        <v>124</v>
      </c>
      <c r="B125" s="3"/>
      <c r="C125" s="3"/>
    </row>
    <row r="126" spans="1:3" ht="15.75">
      <c r="A126" s="4">
        <v>125</v>
      </c>
      <c r="B126" s="3"/>
      <c r="C126" s="3"/>
    </row>
    <row r="127" spans="1:3" ht="15.75">
      <c r="A127" s="4">
        <v>126</v>
      </c>
      <c r="B127" s="3"/>
      <c r="C127" s="3"/>
    </row>
    <row r="128" spans="1:3" ht="15.75">
      <c r="A128" s="4">
        <v>127</v>
      </c>
      <c r="B128" s="3"/>
      <c r="C128" s="3"/>
    </row>
    <row r="129" spans="1:3" ht="15.75">
      <c r="A129" s="4">
        <v>128</v>
      </c>
      <c r="B129" s="3"/>
      <c r="C129" s="3"/>
    </row>
    <row r="130" spans="1:3" ht="15.75">
      <c r="A130" s="4">
        <v>129</v>
      </c>
      <c r="B130" s="3"/>
      <c r="C130" s="3"/>
    </row>
    <row r="131" spans="1:3" ht="15.75">
      <c r="A131" s="4">
        <v>130</v>
      </c>
      <c r="B131" s="3"/>
      <c r="C131" s="3"/>
    </row>
    <row r="132" spans="1:3" ht="15.75">
      <c r="A132" s="5"/>
      <c r="B132" s="3"/>
      <c r="C132" s="3"/>
    </row>
    <row r="133" spans="1:3" ht="15.75">
      <c r="A133" s="5"/>
      <c r="B133" s="3"/>
      <c r="C133" s="3"/>
    </row>
    <row r="134" spans="1:3" ht="15.75">
      <c r="A134" s="5"/>
      <c r="B134" s="3"/>
      <c r="C13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5"/>
  <sheetViews>
    <sheetView zoomScalePageLayoutView="0" workbookViewId="0" topLeftCell="A37">
      <selection activeCell="H56" sqref="H56"/>
    </sheetView>
  </sheetViews>
  <sheetFormatPr defaultColWidth="9.140625" defaultRowHeight="15"/>
  <cols>
    <col min="1" max="1" width="7.7109375" style="9" customWidth="1"/>
    <col min="2" max="2" width="22.7109375" style="11" customWidth="1"/>
    <col min="3" max="3" width="17.8515625" style="11" customWidth="1"/>
    <col min="4" max="4" width="8.7109375" style="38" customWidth="1"/>
    <col min="5" max="8" width="7.7109375" style="38" customWidth="1"/>
    <col min="9" max="16384" width="9.140625" style="11" customWidth="1"/>
  </cols>
  <sheetData>
    <row r="1" ht="16.5"/>
    <row r="2" spans="1:8" ht="16.5">
      <c r="A2" s="30" t="s">
        <v>17</v>
      </c>
      <c r="B2" s="31" t="s">
        <v>18</v>
      </c>
      <c r="C2" s="32" t="s">
        <v>2</v>
      </c>
      <c r="D2" s="47" t="s">
        <v>189</v>
      </c>
      <c r="E2" s="47" t="s">
        <v>190</v>
      </c>
      <c r="F2" s="47" t="s">
        <v>191</v>
      </c>
      <c r="G2" s="47" t="s">
        <v>273</v>
      </c>
      <c r="H2" s="47" t="s">
        <v>274</v>
      </c>
    </row>
    <row r="3" spans="1:8" ht="16.5">
      <c r="A3" s="48"/>
      <c r="B3" s="67" t="s">
        <v>3</v>
      </c>
      <c r="C3" s="67" t="s">
        <v>4</v>
      </c>
      <c r="D3" s="14">
        <f>SUM(E3:G3)/2+H3</f>
        <v>38.5</v>
      </c>
      <c r="E3" s="70">
        <v>20</v>
      </c>
      <c r="F3" s="70">
        <v>18</v>
      </c>
      <c r="G3" s="14">
        <v>9</v>
      </c>
      <c r="H3" s="14">
        <v>15</v>
      </c>
    </row>
    <row r="4" spans="1:8" ht="16.5">
      <c r="A4" s="48"/>
      <c r="B4" s="67" t="s">
        <v>5</v>
      </c>
      <c r="C4" s="67" t="s">
        <v>4</v>
      </c>
      <c r="D4" s="14">
        <f aca="true" t="shared" si="0" ref="D4:D69">SUM(E4:G4)/2+H4</f>
        <v>37.5</v>
      </c>
      <c r="E4" s="71">
        <v>22</v>
      </c>
      <c r="F4" s="71">
        <v>16</v>
      </c>
      <c r="G4" s="14">
        <v>15</v>
      </c>
      <c r="H4" s="14">
        <v>11</v>
      </c>
    </row>
    <row r="5" spans="1:8" ht="16.5">
      <c r="A5" s="48"/>
      <c r="B5" s="67" t="s">
        <v>6</v>
      </c>
      <c r="C5" s="67" t="s">
        <v>4</v>
      </c>
      <c r="D5" s="14">
        <f t="shared" si="0"/>
        <v>34.5</v>
      </c>
      <c r="E5" s="71">
        <v>18</v>
      </c>
      <c r="F5" s="71">
        <v>17</v>
      </c>
      <c r="G5" s="14">
        <v>16</v>
      </c>
      <c r="H5" s="14">
        <v>9</v>
      </c>
    </row>
    <row r="6" spans="1:8" ht="16.5">
      <c r="A6" s="48"/>
      <c r="B6" s="67" t="s">
        <v>7</v>
      </c>
      <c r="C6" s="67" t="s">
        <v>4</v>
      </c>
      <c r="D6" s="14">
        <f t="shared" si="0"/>
        <v>26</v>
      </c>
      <c r="E6" s="71">
        <v>12</v>
      </c>
      <c r="F6" s="71">
        <v>16</v>
      </c>
      <c r="G6" s="14">
        <v>14</v>
      </c>
      <c r="H6" s="14">
        <v>5</v>
      </c>
    </row>
    <row r="7" spans="1:8" ht="16.5">
      <c r="A7" s="48"/>
      <c r="B7" s="67" t="s">
        <v>8</v>
      </c>
      <c r="C7" s="67" t="s">
        <v>4</v>
      </c>
      <c r="D7" s="14">
        <f t="shared" si="0"/>
        <v>8</v>
      </c>
      <c r="E7" s="71">
        <v>11</v>
      </c>
      <c r="F7" s="71">
        <v>5</v>
      </c>
      <c r="G7" s="14">
        <v>0</v>
      </c>
      <c r="H7" s="14">
        <v>0</v>
      </c>
    </row>
    <row r="8" spans="1:8" ht="16.5">
      <c r="A8" s="48"/>
      <c r="B8" s="67" t="s">
        <v>9</v>
      </c>
      <c r="C8" s="67" t="s">
        <v>4</v>
      </c>
      <c r="D8" s="14">
        <f t="shared" si="0"/>
        <v>31.5</v>
      </c>
      <c r="E8" s="71">
        <v>12</v>
      </c>
      <c r="F8" s="71">
        <v>11</v>
      </c>
      <c r="G8" s="14">
        <v>8</v>
      </c>
      <c r="H8" s="14">
        <v>16</v>
      </c>
    </row>
    <row r="9" spans="1:8" ht="16.5">
      <c r="A9" s="48"/>
      <c r="B9" s="68" t="s">
        <v>10</v>
      </c>
      <c r="C9" s="68" t="s">
        <v>11</v>
      </c>
      <c r="D9" s="14">
        <f t="shared" si="0"/>
        <v>32</v>
      </c>
      <c r="E9" s="70">
        <v>6</v>
      </c>
      <c r="F9" s="70">
        <v>13</v>
      </c>
      <c r="G9" s="14">
        <v>19</v>
      </c>
      <c r="H9" s="14">
        <v>13</v>
      </c>
    </row>
    <row r="10" spans="1:8" ht="16.5">
      <c r="A10" s="48"/>
      <c r="B10" s="69">
        <v>42</v>
      </c>
      <c r="C10" s="68" t="s">
        <v>11</v>
      </c>
      <c r="D10" s="14">
        <f t="shared" si="0"/>
        <v>36</v>
      </c>
      <c r="E10" s="71">
        <v>16</v>
      </c>
      <c r="F10" s="71">
        <v>17</v>
      </c>
      <c r="G10" s="14">
        <v>15</v>
      </c>
      <c r="H10" s="14">
        <v>12</v>
      </c>
    </row>
    <row r="11" spans="1:8" ht="16.5">
      <c r="A11" s="48"/>
      <c r="B11" s="68" t="s">
        <v>12</v>
      </c>
      <c r="C11" s="68" t="s">
        <v>11</v>
      </c>
      <c r="D11" s="14">
        <f t="shared" si="0"/>
        <v>6</v>
      </c>
      <c r="E11" s="71">
        <v>6</v>
      </c>
      <c r="F11" s="71">
        <v>6</v>
      </c>
      <c r="G11" s="14">
        <v>0</v>
      </c>
      <c r="H11" s="14">
        <v>0</v>
      </c>
    </row>
    <row r="12" spans="1:8" ht="16.5">
      <c r="A12" s="48"/>
      <c r="B12" s="68" t="s">
        <v>13</v>
      </c>
      <c r="C12" s="68" t="s">
        <v>11</v>
      </c>
      <c r="D12" s="14">
        <f t="shared" si="0"/>
        <v>29.5</v>
      </c>
      <c r="E12" s="71">
        <v>16</v>
      </c>
      <c r="F12" s="71">
        <v>12</v>
      </c>
      <c r="G12" s="14">
        <v>7</v>
      </c>
      <c r="H12" s="14">
        <v>12</v>
      </c>
    </row>
    <row r="13" spans="1:8" ht="16.5">
      <c r="A13" s="48"/>
      <c r="B13" s="68" t="s">
        <v>192</v>
      </c>
      <c r="C13" s="68" t="s">
        <v>11</v>
      </c>
      <c r="D13" s="14">
        <f t="shared" si="0"/>
        <v>31.5</v>
      </c>
      <c r="E13" s="14">
        <v>0</v>
      </c>
      <c r="F13" s="71">
        <v>11</v>
      </c>
      <c r="G13" s="14">
        <v>20</v>
      </c>
      <c r="H13" s="14">
        <v>16</v>
      </c>
    </row>
    <row r="14" spans="1:8" ht="16.5">
      <c r="A14" s="48"/>
      <c r="B14" s="68" t="s">
        <v>328</v>
      </c>
      <c r="C14" s="68" t="s">
        <v>11</v>
      </c>
      <c r="D14" s="14">
        <f t="shared" si="0"/>
        <v>11</v>
      </c>
      <c r="E14" s="73">
        <v>0</v>
      </c>
      <c r="F14" s="71">
        <v>0</v>
      </c>
      <c r="G14" s="14">
        <v>0</v>
      </c>
      <c r="H14" s="14">
        <v>11</v>
      </c>
    </row>
    <row r="15" spans="1:8" ht="16.5">
      <c r="A15" s="48"/>
      <c r="B15" s="72" t="s">
        <v>33</v>
      </c>
      <c r="C15" s="72" t="s">
        <v>34</v>
      </c>
      <c r="D15" s="14">
        <f t="shared" si="0"/>
        <v>7.5</v>
      </c>
      <c r="E15" s="73">
        <v>15</v>
      </c>
      <c r="F15" s="14">
        <v>0</v>
      </c>
      <c r="G15" s="14">
        <v>0</v>
      </c>
      <c r="H15" s="14"/>
    </row>
    <row r="16" spans="1:8" ht="16.5">
      <c r="A16" s="48"/>
      <c r="B16" s="74" t="s">
        <v>35</v>
      </c>
      <c r="C16" s="74" t="s">
        <v>36</v>
      </c>
      <c r="D16" s="14">
        <f t="shared" si="0"/>
        <v>49.5</v>
      </c>
      <c r="E16" s="70">
        <v>21</v>
      </c>
      <c r="F16" s="70">
        <v>20</v>
      </c>
      <c r="G16" s="14">
        <v>24</v>
      </c>
      <c r="H16" s="14">
        <v>17</v>
      </c>
    </row>
    <row r="17" spans="1:8" ht="16.5">
      <c r="A17" s="48"/>
      <c r="B17" s="74" t="s">
        <v>37</v>
      </c>
      <c r="C17" s="74" t="s">
        <v>36</v>
      </c>
      <c r="D17" s="14">
        <f t="shared" si="0"/>
        <v>41</v>
      </c>
      <c r="E17" s="70">
        <v>15</v>
      </c>
      <c r="F17" s="71">
        <v>21</v>
      </c>
      <c r="G17" s="14">
        <v>18</v>
      </c>
      <c r="H17" s="14">
        <v>14</v>
      </c>
    </row>
    <row r="18" spans="1:8" ht="16.5">
      <c r="A18" s="48"/>
      <c r="B18" s="74" t="s">
        <v>38</v>
      </c>
      <c r="C18" s="74" t="s">
        <v>36</v>
      </c>
      <c r="D18" s="14">
        <f t="shared" si="0"/>
        <v>37</v>
      </c>
      <c r="E18" s="70">
        <v>12</v>
      </c>
      <c r="F18" s="71">
        <v>17</v>
      </c>
      <c r="G18" s="14">
        <v>15</v>
      </c>
      <c r="H18" s="14">
        <v>15</v>
      </c>
    </row>
    <row r="19" spans="1:8" ht="16.5">
      <c r="A19" s="48"/>
      <c r="B19" s="74" t="s">
        <v>39</v>
      </c>
      <c r="C19" s="74" t="s">
        <v>36</v>
      </c>
      <c r="D19" s="14">
        <f t="shared" si="0"/>
        <v>40.5</v>
      </c>
      <c r="E19" s="70">
        <v>11</v>
      </c>
      <c r="F19" s="71">
        <v>16</v>
      </c>
      <c r="G19" s="14">
        <v>20</v>
      </c>
      <c r="H19" s="14">
        <v>17</v>
      </c>
    </row>
    <row r="20" spans="1:8" ht="16.5">
      <c r="A20" s="48"/>
      <c r="B20" s="74" t="s">
        <v>40</v>
      </c>
      <c r="C20" s="74" t="s">
        <v>36</v>
      </c>
      <c r="D20" s="14">
        <f t="shared" si="0"/>
        <v>3</v>
      </c>
      <c r="E20" s="70">
        <v>3</v>
      </c>
      <c r="F20" s="71">
        <v>3</v>
      </c>
      <c r="G20" s="14">
        <v>0</v>
      </c>
      <c r="H20" s="14">
        <v>0</v>
      </c>
    </row>
    <row r="21" spans="1:8" ht="16.5">
      <c r="A21" s="48"/>
      <c r="B21" s="74" t="s">
        <v>41</v>
      </c>
      <c r="C21" s="74" t="s">
        <v>36</v>
      </c>
      <c r="D21" s="14">
        <f t="shared" si="0"/>
        <v>16</v>
      </c>
      <c r="E21" s="70">
        <v>10</v>
      </c>
      <c r="F21" s="71">
        <v>11</v>
      </c>
      <c r="G21" s="14">
        <v>11</v>
      </c>
      <c r="H21" s="14">
        <v>0</v>
      </c>
    </row>
    <row r="22" spans="1:8" ht="16.5">
      <c r="A22" s="48"/>
      <c r="B22" s="74" t="s">
        <v>42</v>
      </c>
      <c r="C22" s="74" t="s">
        <v>36</v>
      </c>
      <c r="D22" s="14">
        <f t="shared" si="0"/>
        <v>5</v>
      </c>
      <c r="E22" s="14">
        <v>3</v>
      </c>
      <c r="F22" s="71">
        <v>7</v>
      </c>
      <c r="G22" s="14">
        <v>0</v>
      </c>
      <c r="H22" s="14">
        <v>0</v>
      </c>
    </row>
    <row r="23" spans="1:8" ht="16.5">
      <c r="A23" s="48"/>
      <c r="B23" s="53" t="s">
        <v>43</v>
      </c>
      <c r="C23" s="53" t="s">
        <v>44</v>
      </c>
      <c r="D23" s="14">
        <f t="shared" si="0"/>
        <v>10</v>
      </c>
      <c r="E23" s="75">
        <v>8</v>
      </c>
      <c r="F23" s="14">
        <v>12</v>
      </c>
      <c r="G23" s="14">
        <v>0</v>
      </c>
      <c r="H23" s="14"/>
    </row>
    <row r="24" spans="1:8" ht="16.5">
      <c r="A24" s="48"/>
      <c r="B24" s="53" t="s">
        <v>45</v>
      </c>
      <c r="C24" s="53" t="s">
        <v>44</v>
      </c>
      <c r="D24" s="14">
        <f t="shared" si="0"/>
        <v>20.5</v>
      </c>
      <c r="E24" s="75">
        <v>13</v>
      </c>
      <c r="F24" s="14">
        <v>18</v>
      </c>
      <c r="G24" s="14">
        <v>10</v>
      </c>
      <c r="H24" s="14"/>
    </row>
    <row r="25" spans="1:8" ht="16.5">
      <c r="A25" s="48"/>
      <c r="B25" s="53" t="s">
        <v>46</v>
      </c>
      <c r="C25" s="53" t="s">
        <v>44</v>
      </c>
      <c r="D25" s="14">
        <f t="shared" si="0"/>
        <v>11.5</v>
      </c>
      <c r="E25" s="75">
        <v>6</v>
      </c>
      <c r="F25" s="14">
        <v>15</v>
      </c>
      <c r="G25" s="14">
        <v>2</v>
      </c>
      <c r="H25" s="14"/>
    </row>
    <row r="26" spans="1:8" ht="16.5">
      <c r="A26" s="48"/>
      <c r="B26" s="53" t="s">
        <v>47</v>
      </c>
      <c r="C26" s="53" t="s">
        <v>44</v>
      </c>
      <c r="D26" s="14">
        <f t="shared" si="0"/>
        <v>26.5</v>
      </c>
      <c r="E26" s="75">
        <v>16</v>
      </c>
      <c r="F26" s="14">
        <v>24</v>
      </c>
      <c r="G26" s="14">
        <v>13</v>
      </c>
      <c r="H26" s="14"/>
    </row>
    <row r="27" spans="1:8" ht="16.5">
      <c r="A27" s="48"/>
      <c r="B27" s="53" t="s">
        <v>48</v>
      </c>
      <c r="C27" s="53" t="s">
        <v>44</v>
      </c>
      <c r="D27" s="14">
        <f t="shared" si="0"/>
        <v>3</v>
      </c>
      <c r="E27" s="75">
        <v>3</v>
      </c>
      <c r="F27" s="14">
        <v>3</v>
      </c>
      <c r="G27" s="14">
        <v>0</v>
      </c>
      <c r="H27" s="14"/>
    </row>
    <row r="28" spans="1:8" ht="16.5">
      <c r="A28" s="48"/>
      <c r="B28" s="53" t="s">
        <v>49</v>
      </c>
      <c r="C28" s="53" t="s">
        <v>44</v>
      </c>
      <c r="D28" s="14">
        <f t="shared" si="0"/>
        <v>20</v>
      </c>
      <c r="E28" s="75">
        <v>14</v>
      </c>
      <c r="F28" s="14">
        <v>10</v>
      </c>
      <c r="G28" s="14">
        <v>16</v>
      </c>
      <c r="H28" s="14"/>
    </row>
    <row r="29" spans="1:8" ht="16.5">
      <c r="A29" s="49"/>
      <c r="B29" s="53" t="s">
        <v>50</v>
      </c>
      <c r="C29" s="53" t="s">
        <v>44</v>
      </c>
      <c r="D29" s="14">
        <f t="shared" si="0"/>
        <v>25</v>
      </c>
      <c r="E29" s="75">
        <v>11</v>
      </c>
      <c r="F29" s="14">
        <v>23</v>
      </c>
      <c r="G29" s="14">
        <v>16</v>
      </c>
      <c r="H29" s="14"/>
    </row>
    <row r="30" spans="1:8" ht="16.5">
      <c r="A30" s="25"/>
      <c r="B30" s="53" t="s">
        <v>51</v>
      </c>
      <c r="C30" s="53" t="s">
        <v>44</v>
      </c>
      <c r="D30" s="14">
        <f t="shared" si="0"/>
        <v>12.5</v>
      </c>
      <c r="E30" s="75">
        <v>12</v>
      </c>
      <c r="F30" s="14">
        <v>3</v>
      </c>
      <c r="G30" s="14">
        <v>10</v>
      </c>
      <c r="H30" s="14"/>
    </row>
    <row r="31" spans="1:8" ht="16.5">
      <c r="A31" s="25"/>
      <c r="B31" s="53" t="s">
        <v>52</v>
      </c>
      <c r="C31" s="53" t="s">
        <v>44</v>
      </c>
      <c r="D31" s="14">
        <f t="shared" si="0"/>
        <v>24</v>
      </c>
      <c r="E31" s="75">
        <v>11</v>
      </c>
      <c r="F31" s="14">
        <v>22</v>
      </c>
      <c r="G31" s="14">
        <v>15</v>
      </c>
      <c r="H31" s="14"/>
    </row>
    <row r="32" spans="1:8" ht="16.5">
      <c r="A32" s="25"/>
      <c r="B32" s="53" t="s">
        <v>53</v>
      </c>
      <c r="C32" s="53" t="s">
        <v>44</v>
      </c>
      <c r="D32" s="14">
        <f t="shared" si="0"/>
        <v>11.5</v>
      </c>
      <c r="E32" s="75">
        <v>10</v>
      </c>
      <c r="F32" s="14">
        <v>13</v>
      </c>
      <c r="G32" s="14">
        <v>0</v>
      </c>
      <c r="H32" s="14"/>
    </row>
    <row r="33" spans="1:8" ht="16.5">
      <c r="A33" s="25"/>
      <c r="B33" s="53" t="s">
        <v>54</v>
      </c>
      <c r="C33" s="53" t="s">
        <v>44</v>
      </c>
      <c r="D33" s="14">
        <f t="shared" si="0"/>
        <v>11.5</v>
      </c>
      <c r="E33" s="75">
        <v>10</v>
      </c>
      <c r="F33" s="14">
        <v>13</v>
      </c>
      <c r="G33" s="14">
        <v>0</v>
      </c>
      <c r="H33" s="14"/>
    </row>
    <row r="34" spans="1:8" ht="16.5">
      <c r="A34" s="25"/>
      <c r="B34" s="53" t="s">
        <v>55</v>
      </c>
      <c r="C34" s="53" t="s">
        <v>44</v>
      </c>
      <c r="D34" s="14">
        <f t="shared" si="0"/>
        <v>15</v>
      </c>
      <c r="E34" s="75">
        <v>8</v>
      </c>
      <c r="F34" s="14">
        <v>10</v>
      </c>
      <c r="G34" s="14">
        <v>12</v>
      </c>
      <c r="H34" s="14"/>
    </row>
    <row r="35" spans="1:8" ht="16.5">
      <c r="A35" s="25"/>
      <c r="B35" s="53" t="s">
        <v>56</v>
      </c>
      <c r="C35" s="53" t="s">
        <v>44</v>
      </c>
      <c r="D35" s="14">
        <f t="shared" si="0"/>
        <v>5.5</v>
      </c>
      <c r="E35" s="70">
        <v>4</v>
      </c>
      <c r="F35" s="14">
        <v>6</v>
      </c>
      <c r="G35" s="14">
        <v>1</v>
      </c>
      <c r="H35" s="14"/>
    </row>
    <row r="36" spans="1:8" ht="16.5">
      <c r="A36" s="25"/>
      <c r="B36" s="76" t="s">
        <v>57</v>
      </c>
      <c r="C36" s="76" t="s">
        <v>58</v>
      </c>
      <c r="D36" s="14">
        <f t="shared" si="0"/>
        <v>39.5</v>
      </c>
      <c r="E36" s="70">
        <v>15</v>
      </c>
      <c r="F36" s="14">
        <v>15</v>
      </c>
      <c r="G36" s="14">
        <v>19</v>
      </c>
      <c r="H36" s="14">
        <v>15</v>
      </c>
    </row>
    <row r="37" spans="1:8" ht="16.5">
      <c r="A37" s="25"/>
      <c r="B37" s="76" t="s">
        <v>60</v>
      </c>
      <c r="C37" s="76" t="s">
        <v>58</v>
      </c>
      <c r="D37" s="14">
        <f t="shared" si="0"/>
        <v>23</v>
      </c>
      <c r="E37" s="71">
        <v>8</v>
      </c>
      <c r="F37" s="14">
        <v>10</v>
      </c>
      <c r="G37" s="14">
        <v>12</v>
      </c>
      <c r="H37" s="14">
        <v>8</v>
      </c>
    </row>
    <row r="38" spans="1:8" ht="16.5">
      <c r="A38" s="25"/>
      <c r="B38" s="76" t="s">
        <v>61</v>
      </c>
      <c r="C38" s="76" t="s">
        <v>58</v>
      </c>
      <c r="D38" s="14">
        <f t="shared" si="0"/>
        <v>7.5</v>
      </c>
      <c r="E38" s="71">
        <v>11</v>
      </c>
      <c r="F38" s="14">
        <v>4</v>
      </c>
      <c r="G38" s="14">
        <v>0</v>
      </c>
      <c r="H38" s="14">
        <v>0</v>
      </c>
    </row>
    <row r="39" spans="1:8" ht="16.5">
      <c r="A39" s="25"/>
      <c r="B39" s="76" t="s">
        <v>62</v>
      </c>
      <c r="C39" s="76" t="s">
        <v>58</v>
      </c>
      <c r="D39" s="14">
        <f t="shared" si="0"/>
        <v>5</v>
      </c>
      <c r="E39" s="71">
        <v>10</v>
      </c>
      <c r="F39" s="14">
        <v>0</v>
      </c>
      <c r="G39" s="14">
        <v>0</v>
      </c>
      <c r="H39" s="14">
        <v>0</v>
      </c>
    </row>
    <row r="40" spans="1:8" ht="16.5">
      <c r="A40" s="25"/>
      <c r="B40" s="76" t="s">
        <v>63</v>
      </c>
      <c r="C40" s="76" t="s">
        <v>58</v>
      </c>
      <c r="D40" s="14">
        <f t="shared" si="0"/>
        <v>15.5</v>
      </c>
      <c r="E40" s="71">
        <v>16</v>
      </c>
      <c r="F40" s="14">
        <v>15</v>
      </c>
      <c r="G40" s="14">
        <v>0</v>
      </c>
      <c r="H40" s="14">
        <v>0</v>
      </c>
    </row>
    <row r="41" spans="1:8" ht="16.5">
      <c r="A41" s="25"/>
      <c r="B41" s="76" t="s">
        <v>334</v>
      </c>
      <c r="C41" s="76" t="s">
        <v>58</v>
      </c>
      <c r="D41" s="14">
        <f t="shared" si="0"/>
        <v>37.5</v>
      </c>
      <c r="E41" s="71">
        <v>15</v>
      </c>
      <c r="F41" s="14">
        <v>18</v>
      </c>
      <c r="G41" s="14">
        <v>18</v>
      </c>
      <c r="H41" s="14">
        <v>12</v>
      </c>
    </row>
    <row r="42" spans="1:8" ht="16.5">
      <c r="A42" s="15"/>
      <c r="B42" s="76" t="s">
        <v>64</v>
      </c>
      <c r="C42" s="76" t="s">
        <v>58</v>
      </c>
      <c r="D42" s="14">
        <f t="shared" si="0"/>
        <v>31</v>
      </c>
      <c r="E42" s="71">
        <v>13</v>
      </c>
      <c r="F42" s="14">
        <v>14</v>
      </c>
      <c r="G42" s="14">
        <v>13</v>
      </c>
      <c r="H42" s="14">
        <v>11</v>
      </c>
    </row>
    <row r="43" spans="1:8" ht="16.5">
      <c r="A43" s="48"/>
      <c r="B43" s="76" t="s">
        <v>65</v>
      </c>
      <c r="C43" s="76" t="s">
        <v>58</v>
      </c>
      <c r="D43" s="14">
        <f t="shared" si="0"/>
        <v>9</v>
      </c>
      <c r="E43" s="71">
        <v>18</v>
      </c>
      <c r="F43" s="14">
        <v>0</v>
      </c>
      <c r="G43" s="14">
        <v>0</v>
      </c>
      <c r="H43" s="14">
        <v>0</v>
      </c>
    </row>
    <row r="44" spans="1:8" ht="16.5">
      <c r="A44" s="48"/>
      <c r="B44" s="76" t="s">
        <v>285</v>
      </c>
      <c r="C44" s="76" t="s">
        <v>58</v>
      </c>
      <c r="D44" s="14">
        <f>SUM(E44:G44)/2+H44</f>
        <v>26.5</v>
      </c>
      <c r="E44" s="71">
        <v>12</v>
      </c>
      <c r="F44" s="14">
        <v>9</v>
      </c>
      <c r="G44" s="14">
        <v>10</v>
      </c>
      <c r="H44" s="14">
        <v>11</v>
      </c>
    </row>
    <row r="45" spans="1:8" ht="16.5">
      <c r="A45" s="48"/>
      <c r="B45" s="58" t="s">
        <v>66</v>
      </c>
      <c r="C45" s="58" t="s">
        <v>66</v>
      </c>
      <c r="D45" s="14">
        <f t="shared" si="0"/>
        <v>24.5</v>
      </c>
      <c r="E45" s="70">
        <v>16</v>
      </c>
      <c r="F45" s="70">
        <v>11</v>
      </c>
      <c r="G45" s="14">
        <v>8</v>
      </c>
      <c r="H45" s="14">
        <v>7</v>
      </c>
    </row>
    <row r="46" spans="1:8" ht="16.5">
      <c r="A46" s="48"/>
      <c r="B46" s="58" t="s">
        <v>67</v>
      </c>
      <c r="C46" s="58" t="s">
        <v>66</v>
      </c>
      <c r="D46" s="14">
        <f t="shared" si="0"/>
        <v>6</v>
      </c>
      <c r="E46" s="71">
        <v>6</v>
      </c>
      <c r="F46" s="71">
        <v>4</v>
      </c>
      <c r="G46" s="14">
        <v>0</v>
      </c>
      <c r="H46" s="14">
        <v>1</v>
      </c>
    </row>
    <row r="47" spans="1:8" ht="16.5">
      <c r="A47" s="48"/>
      <c r="B47" s="58" t="s">
        <v>184</v>
      </c>
      <c r="C47" s="58" t="s">
        <v>66</v>
      </c>
      <c r="D47" s="14">
        <f t="shared" si="0"/>
        <v>9</v>
      </c>
      <c r="E47" s="71">
        <v>9</v>
      </c>
      <c r="F47" s="71">
        <v>9</v>
      </c>
      <c r="G47" s="14">
        <v>0</v>
      </c>
      <c r="H47" s="14">
        <v>0</v>
      </c>
    </row>
    <row r="48" spans="1:8" ht="16.5">
      <c r="A48" s="48"/>
      <c r="B48" s="58" t="s">
        <v>68</v>
      </c>
      <c r="C48" s="58" t="s">
        <v>66</v>
      </c>
      <c r="D48" s="14">
        <f t="shared" si="0"/>
        <v>9</v>
      </c>
      <c r="E48" s="71">
        <v>8</v>
      </c>
      <c r="F48" s="71">
        <v>0</v>
      </c>
      <c r="G48" s="14">
        <v>4</v>
      </c>
      <c r="H48" s="14">
        <v>3</v>
      </c>
    </row>
    <row r="49" spans="1:8" ht="16.5">
      <c r="A49" s="48"/>
      <c r="B49" s="58" t="s">
        <v>69</v>
      </c>
      <c r="C49" s="58" t="s">
        <v>66</v>
      </c>
      <c r="D49" s="14">
        <f t="shared" si="0"/>
        <v>32</v>
      </c>
      <c r="E49" s="71">
        <v>11</v>
      </c>
      <c r="F49" s="71">
        <v>12</v>
      </c>
      <c r="G49" s="14">
        <v>13</v>
      </c>
      <c r="H49" s="14">
        <v>14</v>
      </c>
    </row>
    <row r="50" spans="1:8" ht="16.5">
      <c r="A50" s="48"/>
      <c r="B50" s="58" t="s">
        <v>70</v>
      </c>
      <c r="C50" s="58" t="s">
        <v>66</v>
      </c>
      <c r="D50" s="14">
        <f t="shared" si="0"/>
        <v>8.5</v>
      </c>
      <c r="E50" s="71">
        <v>7</v>
      </c>
      <c r="F50" s="71">
        <v>10</v>
      </c>
      <c r="G50" s="14">
        <v>0</v>
      </c>
      <c r="H50" s="14">
        <v>0</v>
      </c>
    </row>
    <row r="51" spans="1:8" ht="16.5">
      <c r="A51" s="48"/>
      <c r="B51" s="58" t="s">
        <v>283</v>
      </c>
      <c r="C51" s="58" t="s">
        <v>66</v>
      </c>
      <c r="D51" s="14">
        <f t="shared" si="0"/>
        <v>3</v>
      </c>
      <c r="E51" s="70">
        <v>0</v>
      </c>
      <c r="F51" s="70">
        <v>0</v>
      </c>
      <c r="G51" s="14">
        <v>6</v>
      </c>
      <c r="H51" s="14">
        <v>0</v>
      </c>
    </row>
    <row r="52" spans="1:8" ht="16.5">
      <c r="A52" s="48"/>
      <c r="B52" s="58" t="s">
        <v>284</v>
      </c>
      <c r="C52" s="58" t="s">
        <v>66</v>
      </c>
      <c r="D52" s="14">
        <f t="shared" si="0"/>
        <v>8</v>
      </c>
      <c r="E52" s="70">
        <v>0</v>
      </c>
      <c r="F52" s="70">
        <v>0</v>
      </c>
      <c r="G52" s="14">
        <v>8</v>
      </c>
      <c r="H52" s="14">
        <v>4</v>
      </c>
    </row>
    <row r="53" spans="1:8" ht="16.5">
      <c r="A53" s="48"/>
      <c r="B53" s="58" t="s">
        <v>282</v>
      </c>
      <c r="C53" s="58" t="s">
        <v>66</v>
      </c>
      <c r="D53" s="14">
        <f t="shared" si="0"/>
        <v>4.5</v>
      </c>
      <c r="E53" s="70">
        <v>0</v>
      </c>
      <c r="F53" s="75">
        <v>0</v>
      </c>
      <c r="G53" s="14">
        <v>9</v>
      </c>
      <c r="H53" s="14">
        <v>0</v>
      </c>
    </row>
    <row r="54" spans="1:8" ht="16.5">
      <c r="A54" s="48"/>
      <c r="B54" s="77" t="s">
        <v>73</v>
      </c>
      <c r="C54" s="77" t="s">
        <v>74</v>
      </c>
      <c r="D54" s="14">
        <f t="shared" si="0"/>
        <v>24.5</v>
      </c>
      <c r="E54" s="70">
        <v>11</v>
      </c>
      <c r="F54" s="75">
        <v>22</v>
      </c>
      <c r="G54" s="14">
        <v>16</v>
      </c>
      <c r="H54" s="14"/>
    </row>
    <row r="55" spans="1:8" ht="16.5">
      <c r="A55" s="48"/>
      <c r="B55" s="77" t="s">
        <v>71</v>
      </c>
      <c r="C55" s="77" t="s">
        <v>74</v>
      </c>
      <c r="D55" s="14">
        <f t="shared" si="0"/>
        <v>14.5</v>
      </c>
      <c r="E55" s="71">
        <v>6</v>
      </c>
      <c r="F55" s="75">
        <v>17</v>
      </c>
      <c r="G55" s="14">
        <v>6</v>
      </c>
      <c r="H55" s="14"/>
    </row>
    <row r="56" spans="1:8" ht="16.5">
      <c r="A56" s="48"/>
      <c r="B56" s="77" t="s">
        <v>72</v>
      </c>
      <c r="C56" s="77" t="s">
        <v>74</v>
      </c>
      <c r="D56" s="14">
        <f t="shared" si="0"/>
        <v>36</v>
      </c>
      <c r="E56" s="71">
        <v>23</v>
      </c>
      <c r="F56" s="14">
        <v>26</v>
      </c>
      <c r="G56" s="14">
        <v>23</v>
      </c>
      <c r="H56" s="14"/>
    </row>
    <row r="57" spans="1:8" ht="16.5">
      <c r="A57" s="48"/>
      <c r="B57" s="78" t="s">
        <v>75</v>
      </c>
      <c r="C57" s="78" t="s">
        <v>76</v>
      </c>
      <c r="D57" s="14">
        <f t="shared" si="0"/>
        <v>23.5</v>
      </c>
      <c r="E57" s="14">
        <v>23</v>
      </c>
      <c r="F57" s="14">
        <v>24</v>
      </c>
      <c r="G57" s="14">
        <v>0</v>
      </c>
      <c r="H57" s="14"/>
    </row>
    <row r="58" spans="1:8" ht="16.5">
      <c r="A58" s="48"/>
      <c r="B58" s="54" t="s">
        <v>77</v>
      </c>
      <c r="C58" s="54" t="s">
        <v>78</v>
      </c>
      <c r="D58" s="14">
        <f t="shared" si="0"/>
        <v>23</v>
      </c>
      <c r="E58" s="14">
        <v>13</v>
      </c>
      <c r="F58" s="14">
        <v>12</v>
      </c>
      <c r="G58" s="14">
        <v>11</v>
      </c>
      <c r="H58" s="14">
        <v>5</v>
      </c>
    </row>
    <row r="59" spans="1:8" ht="16.5">
      <c r="A59" s="48"/>
      <c r="B59" s="57" t="s">
        <v>79</v>
      </c>
      <c r="C59" s="57" t="s">
        <v>80</v>
      </c>
      <c r="D59" s="14">
        <f t="shared" si="0"/>
        <v>30.5</v>
      </c>
      <c r="E59" s="70">
        <v>12</v>
      </c>
      <c r="F59" s="70">
        <v>13</v>
      </c>
      <c r="G59" s="14">
        <v>12</v>
      </c>
      <c r="H59" s="14">
        <v>12</v>
      </c>
    </row>
    <row r="60" spans="1:8" ht="16.5">
      <c r="A60" s="48"/>
      <c r="B60" s="57" t="s">
        <v>81</v>
      </c>
      <c r="C60" s="57" t="s">
        <v>80</v>
      </c>
      <c r="D60" s="14">
        <f t="shared" si="0"/>
        <v>7</v>
      </c>
      <c r="E60" s="71">
        <v>4</v>
      </c>
      <c r="F60" s="71">
        <v>4</v>
      </c>
      <c r="G60" s="14">
        <v>6</v>
      </c>
      <c r="H60" s="14">
        <v>0</v>
      </c>
    </row>
    <row r="61" spans="1:8" ht="16.5">
      <c r="A61" s="48"/>
      <c r="B61" s="57" t="s">
        <v>82</v>
      </c>
      <c r="C61" s="57" t="s">
        <v>80</v>
      </c>
      <c r="D61" s="14">
        <f t="shared" si="0"/>
        <v>25</v>
      </c>
      <c r="E61" s="71">
        <v>9</v>
      </c>
      <c r="F61" s="71">
        <v>10</v>
      </c>
      <c r="G61" s="14">
        <v>9</v>
      </c>
      <c r="H61" s="14">
        <v>11</v>
      </c>
    </row>
    <row r="62" spans="1:8" ht="16.5">
      <c r="A62" s="48"/>
      <c r="B62" s="57" t="s">
        <v>83</v>
      </c>
      <c r="C62" s="57" t="s">
        <v>80</v>
      </c>
      <c r="D62" s="14">
        <f t="shared" si="0"/>
        <v>28.5</v>
      </c>
      <c r="E62" s="71">
        <v>5</v>
      </c>
      <c r="F62" s="71">
        <v>11</v>
      </c>
      <c r="G62" s="14">
        <v>13</v>
      </c>
      <c r="H62" s="14">
        <v>14</v>
      </c>
    </row>
    <row r="63" spans="1:8" ht="16.5">
      <c r="A63" s="48"/>
      <c r="B63" s="57" t="s">
        <v>84</v>
      </c>
      <c r="C63" s="57" t="s">
        <v>80</v>
      </c>
      <c r="D63" s="14">
        <f t="shared" si="0"/>
        <v>33.5</v>
      </c>
      <c r="E63" s="71">
        <v>14</v>
      </c>
      <c r="F63" s="71">
        <v>18</v>
      </c>
      <c r="G63" s="14">
        <v>15</v>
      </c>
      <c r="H63" s="14">
        <v>10</v>
      </c>
    </row>
    <row r="64" spans="1:8" ht="16.5">
      <c r="A64" s="48"/>
      <c r="B64" s="57" t="s">
        <v>85</v>
      </c>
      <c r="C64" s="57" t="s">
        <v>80</v>
      </c>
      <c r="D64" s="14">
        <f t="shared" si="0"/>
        <v>23</v>
      </c>
      <c r="E64" s="71">
        <v>11</v>
      </c>
      <c r="F64" s="71">
        <v>12</v>
      </c>
      <c r="G64" s="14">
        <v>9</v>
      </c>
      <c r="H64" s="14">
        <v>7</v>
      </c>
    </row>
    <row r="65" spans="1:8" ht="16.5">
      <c r="A65" s="48"/>
      <c r="B65" s="57" t="s">
        <v>86</v>
      </c>
      <c r="C65" s="57" t="s">
        <v>80</v>
      </c>
      <c r="D65" s="14">
        <f t="shared" si="0"/>
        <v>17</v>
      </c>
      <c r="E65" s="71">
        <v>9</v>
      </c>
      <c r="F65" s="71">
        <v>9</v>
      </c>
      <c r="G65" s="14">
        <v>8</v>
      </c>
      <c r="H65" s="14">
        <v>4</v>
      </c>
    </row>
    <row r="66" spans="1:8" ht="16.5">
      <c r="A66" s="48"/>
      <c r="B66" s="57" t="s">
        <v>87</v>
      </c>
      <c r="C66" s="57" t="s">
        <v>80</v>
      </c>
      <c r="D66" s="14">
        <f t="shared" si="0"/>
        <v>4.5</v>
      </c>
      <c r="E66" s="71">
        <v>9</v>
      </c>
      <c r="F66" s="14">
        <v>0</v>
      </c>
      <c r="G66" s="14">
        <v>0</v>
      </c>
      <c r="H66" s="14">
        <v>0</v>
      </c>
    </row>
    <row r="67" spans="1:8" ht="16.5">
      <c r="A67" s="48"/>
      <c r="B67" s="57" t="s">
        <v>88</v>
      </c>
      <c r="C67" s="57" t="s">
        <v>80</v>
      </c>
      <c r="D67" s="14">
        <f t="shared" si="0"/>
        <v>28.5</v>
      </c>
      <c r="E67" s="71">
        <v>11</v>
      </c>
      <c r="F67" s="70">
        <v>14</v>
      </c>
      <c r="G67" s="14">
        <v>16</v>
      </c>
      <c r="H67" s="14">
        <v>8</v>
      </c>
    </row>
    <row r="68" spans="1:8" ht="16.5">
      <c r="A68" s="48"/>
      <c r="B68" s="57" t="s">
        <v>89</v>
      </c>
      <c r="C68" s="57" t="s">
        <v>80</v>
      </c>
      <c r="D68" s="14">
        <f t="shared" si="0"/>
        <v>7</v>
      </c>
      <c r="E68" s="71">
        <v>4</v>
      </c>
      <c r="F68" s="71">
        <v>10</v>
      </c>
      <c r="G68" s="14">
        <v>0</v>
      </c>
      <c r="H68" s="14">
        <v>0</v>
      </c>
    </row>
    <row r="69" spans="1:8" ht="16.5">
      <c r="A69" s="48"/>
      <c r="B69" s="57" t="s">
        <v>90</v>
      </c>
      <c r="C69" s="57" t="s">
        <v>80</v>
      </c>
      <c r="D69" s="14">
        <f t="shared" si="0"/>
        <v>28.5</v>
      </c>
      <c r="E69" s="71">
        <v>14</v>
      </c>
      <c r="F69" s="71">
        <v>11</v>
      </c>
      <c r="G69" s="14">
        <v>18</v>
      </c>
      <c r="H69" s="14">
        <v>7</v>
      </c>
    </row>
    <row r="70" spans="1:8" ht="16.5">
      <c r="A70" s="48"/>
      <c r="B70" s="57" t="s">
        <v>91</v>
      </c>
      <c r="C70" s="57" t="s">
        <v>80</v>
      </c>
      <c r="D70" s="14">
        <f aca="true" t="shared" si="1" ref="D70:D133">SUM(E70:G70)/2+H70</f>
        <v>7.5</v>
      </c>
      <c r="E70" s="71">
        <v>7</v>
      </c>
      <c r="F70" s="71">
        <v>8</v>
      </c>
      <c r="G70" s="14">
        <v>0</v>
      </c>
      <c r="H70" s="14">
        <v>0</v>
      </c>
    </row>
    <row r="71" spans="1:8" ht="16.5">
      <c r="A71" s="48"/>
      <c r="B71" s="57" t="s">
        <v>92</v>
      </c>
      <c r="C71" s="57" t="s">
        <v>80</v>
      </c>
      <c r="D71" s="14">
        <f t="shared" si="1"/>
        <v>49</v>
      </c>
      <c r="E71" s="71">
        <v>19</v>
      </c>
      <c r="F71" s="71">
        <v>22</v>
      </c>
      <c r="G71" s="14">
        <v>17</v>
      </c>
      <c r="H71" s="14">
        <v>20</v>
      </c>
    </row>
    <row r="72" spans="1:8" ht="16.5">
      <c r="A72" s="48"/>
      <c r="B72" s="57" t="s">
        <v>93</v>
      </c>
      <c r="C72" s="57" t="s">
        <v>80</v>
      </c>
      <c r="D72" s="14">
        <f t="shared" si="1"/>
        <v>33</v>
      </c>
      <c r="E72" s="71">
        <v>17</v>
      </c>
      <c r="F72" s="71">
        <v>15</v>
      </c>
      <c r="G72" s="14">
        <v>18</v>
      </c>
      <c r="H72" s="14">
        <v>8</v>
      </c>
    </row>
    <row r="73" spans="1:8" ht="16.5">
      <c r="A73" s="48"/>
      <c r="B73" s="57" t="s">
        <v>94</v>
      </c>
      <c r="C73" s="57" t="s">
        <v>80</v>
      </c>
      <c r="D73" s="14">
        <f t="shared" si="1"/>
        <v>32</v>
      </c>
      <c r="E73" s="71">
        <v>13</v>
      </c>
      <c r="F73" s="71">
        <v>16</v>
      </c>
      <c r="G73" s="14">
        <v>15</v>
      </c>
      <c r="H73" s="14">
        <v>10</v>
      </c>
    </row>
    <row r="74" spans="1:8" ht="16.5">
      <c r="A74" s="48"/>
      <c r="B74" s="57" t="s">
        <v>95</v>
      </c>
      <c r="C74" s="57" t="s">
        <v>80</v>
      </c>
      <c r="D74" s="14">
        <f t="shared" si="1"/>
        <v>44.5</v>
      </c>
      <c r="E74" s="71">
        <v>16</v>
      </c>
      <c r="F74" s="71">
        <v>23</v>
      </c>
      <c r="G74" s="14">
        <v>16</v>
      </c>
      <c r="H74" s="14">
        <v>17</v>
      </c>
    </row>
    <row r="75" spans="1:8" ht="16.5">
      <c r="A75" s="48"/>
      <c r="B75" s="57" t="s">
        <v>96</v>
      </c>
      <c r="C75" s="57" t="s">
        <v>80</v>
      </c>
      <c r="D75" s="14">
        <f t="shared" si="1"/>
        <v>15.5</v>
      </c>
      <c r="E75" s="71">
        <v>13</v>
      </c>
      <c r="F75" s="71">
        <v>18</v>
      </c>
      <c r="G75" s="14">
        <v>0</v>
      </c>
      <c r="H75" s="14">
        <v>0</v>
      </c>
    </row>
    <row r="76" spans="1:8" ht="16.5">
      <c r="A76" s="48"/>
      <c r="B76" s="57" t="s">
        <v>97</v>
      </c>
      <c r="C76" s="57" t="s">
        <v>80</v>
      </c>
      <c r="D76" s="14">
        <f t="shared" si="1"/>
        <v>18</v>
      </c>
      <c r="E76" s="71">
        <v>16</v>
      </c>
      <c r="F76" s="71">
        <v>20</v>
      </c>
      <c r="G76" s="14">
        <v>0</v>
      </c>
      <c r="H76" s="14">
        <v>0</v>
      </c>
    </row>
    <row r="77" spans="1:8" ht="16.5">
      <c r="A77" s="48"/>
      <c r="B77" s="79" t="s">
        <v>98</v>
      </c>
      <c r="C77" s="79" t="s">
        <v>99</v>
      </c>
      <c r="D77" s="14">
        <f t="shared" si="1"/>
        <v>18.5</v>
      </c>
      <c r="E77" s="70">
        <v>11</v>
      </c>
      <c r="F77" s="14">
        <v>8</v>
      </c>
      <c r="G77" s="14">
        <v>6</v>
      </c>
      <c r="H77" s="14">
        <v>6</v>
      </c>
    </row>
    <row r="78" spans="1:8" ht="16.5">
      <c r="A78" s="48"/>
      <c r="B78" s="79" t="s">
        <v>100</v>
      </c>
      <c r="C78" s="79" t="s">
        <v>99</v>
      </c>
      <c r="D78" s="14">
        <f t="shared" si="1"/>
        <v>24</v>
      </c>
      <c r="E78" s="71">
        <v>10</v>
      </c>
      <c r="F78" s="14">
        <v>14</v>
      </c>
      <c r="G78" s="14">
        <v>14</v>
      </c>
      <c r="H78" s="14">
        <v>5</v>
      </c>
    </row>
    <row r="79" spans="1:8" ht="16.5">
      <c r="A79" s="48"/>
      <c r="B79" s="79" t="s">
        <v>101</v>
      </c>
      <c r="C79" s="79" t="s">
        <v>99</v>
      </c>
      <c r="D79" s="14">
        <f t="shared" si="1"/>
        <v>25</v>
      </c>
      <c r="E79" s="71">
        <v>9</v>
      </c>
      <c r="F79" s="14">
        <v>11</v>
      </c>
      <c r="G79" s="14">
        <v>14</v>
      </c>
      <c r="H79" s="14">
        <v>8</v>
      </c>
    </row>
    <row r="80" spans="1:8" ht="16.5">
      <c r="A80" s="48"/>
      <c r="B80" s="79" t="s">
        <v>102</v>
      </c>
      <c r="C80" s="79" t="s">
        <v>99</v>
      </c>
      <c r="D80" s="14">
        <f t="shared" si="1"/>
        <v>10</v>
      </c>
      <c r="E80" s="71">
        <v>7</v>
      </c>
      <c r="F80" s="14">
        <v>4</v>
      </c>
      <c r="G80" s="14">
        <v>5</v>
      </c>
      <c r="H80" s="14">
        <v>2</v>
      </c>
    </row>
    <row r="81" spans="1:8" ht="16.5">
      <c r="A81" s="48"/>
      <c r="B81" s="79" t="s">
        <v>275</v>
      </c>
      <c r="C81" s="79" t="s">
        <v>99</v>
      </c>
      <c r="D81" s="14">
        <f t="shared" si="1"/>
        <v>11</v>
      </c>
      <c r="E81" s="71">
        <v>6</v>
      </c>
      <c r="F81" s="14">
        <v>8</v>
      </c>
      <c r="G81" s="14">
        <v>6</v>
      </c>
      <c r="H81" s="14">
        <v>1</v>
      </c>
    </row>
    <row r="82" spans="1:8" ht="16.5">
      <c r="A82" s="48"/>
      <c r="B82" s="79" t="s">
        <v>103</v>
      </c>
      <c r="C82" s="79" t="s">
        <v>104</v>
      </c>
      <c r="D82" s="14">
        <f t="shared" si="1"/>
        <v>12</v>
      </c>
      <c r="E82" s="71">
        <v>6</v>
      </c>
      <c r="F82" s="14">
        <v>5</v>
      </c>
      <c r="G82" s="14">
        <v>3</v>
      </c>
      <c r="H82" s="14">
        <v>5</v>
      </c>
    </row>
    <row r="83" spans="1:8" ht="16.5">
      <c r="A83" s="48"/>
      <c r="B83" s="79" t="s">
        <v>105</v>
      </c>
      <c r="C83" s="79" t="s">
        <v>104</v>
      </c>
      <c r="D83" s="14">
        <f t="shared" si="1"/>
        <v>8</v>
      </c>
      <c r="E83" s="71">
        <v>5</v>
      </c>
      <c r="F83" s="14">
        <v>3</v>
      </c>
      <c r="G83" s="14">
        <v>4</v>
      </c>
      <c r="H83" s="14">
        <v>2</v>
      </c>
    </row>
    <row r="84" spans="1:8" ht="16.5">
      <c r="A84" s="48"/>
      <c r="B84" s="79" t="s">
        <v>106</v>
      </c>
      <c r="C84" s="79" t="s">
        <v>104</v>
      </c>
      <c r="D84" s="14">
        <f t="shared" si="1"/>
        <v>10</v>
      </c>
      <c r="E84" s="71">
        <v>5</v>
      </c>
      <c r="F84" s="14">
        <v>6</v>
      </c>
      <c r="G84" s="14">
        <v>3</v>
      </c>
      <c r="H84" s="14">
        <v>3</v>
      </c>
    </row>
    <row r="85" spans="1:8" ht="16.5">
      <c r="A85" s="48"/>
      <c r="B85" s="79" t="s">
        <v>276</v>
      </c>
      <c r="C85" s="79" t="s">
        <v>99</v>
      </c>
      <c r="D85" s="14">
        <f t="shared" si="1"/>
        <v>17.5</v>
      </c>
      <c r="E85" s="71">
        <v>0</v>
      </c>
      <c r="F85" s="14">
        <v>5</v>
      </c>
      <c r="G85" s="14">
        <v>10</v>
      </c>
      <c r="H85" s="14">
        <v>10</v>
      </c>
    </row>
    <row r="86" spans="1:8" ht="16.5">
      <c r="A86" s="48"/>
      <c r="B86" s="79" t="s">
        <v>277</v>
      </c>
      <c r="C86" s="79" t="s">
        <v>99</v>
      </c>
      <c r="D86" s="14">
        <f t="shared" si="1"/>
        <v>1</v>
      </c>
      <c r="E86" s="71">
        <v>0</v>
      </c>
      <c r="F86" s="14">
        <v>2</v>
      </c>
      <c r="G86" s="14">
        <v>0</v>
      </c>
      <c r="H86" s="14">
        <v>0</v>
      </c>
    </row>
    <row r="87" spans="1:8" ht="16.5">
      <c r="A87" s="48"/>
      <c r="B87" s="79" t="s">
        <v>278</v>
      </c>
      <c r="C87" s="79" t="s">
        <v>99</v>
      </c>
      <c r="D87" s="14">
        <f t="shared" si="1"/>
        <v>15</v>
      </c>
      <c r="E87" s="71">
        <v>0</v>
      </c>
      <c r="F87" s="14">
        <v>9</v>
      </c>
      <c r="G87" s="14">
        <v>11</v>
      </c>
      <c r="H87" s="14">
        <v>5</v>
      </c>
    </row>
    <row r="88" spans="1:8" ht="16.5">
      <c r="A88" s="48"/>
      <c r="B88" s="88" t="s">
        <v>107</v>
      </c>
      <c r="C88" s="88" t="s">
        <v>108</v>
      </c>
      <c r="D88" s="14">
        <f t="shared" si="1"/>
        <v>29</v>
      </c>
      <c r="E88" s="14">
        <v>11</v>
      </c>
      <c r="F88" s="14">
        <v>10</v>
      </c>
      <c r="G88" s="14">
        <v>13</v>
      </c>
      <c r="H88" s="14">
        <v>12</v>
      </c>
    </row>
    <row r="89" spans="1:8" ht="16.5">
      <c r="A89" s="48"/>
      <c r="B89" s="80" t="s">
        <v>109</v>
      </c>
      <c r="C89" s="80" t="s">
        <v>110</v>
      </c>
      <c r="D89" s="14">
        <f t="shared" si="1"/>
        <v>19.5</v>
      </c>
      <c r="E89" s="14">
        <v>9</v>
      </c>
      <c r="F89" s="14">
        <v>3</v>
      </c>
      <c r="G89" s="14">
        <v>13</v>
      </c>
      <c r="H89" s="14">
        <v>7</v>
      </c>
    </row>
    <row r="90" spans="1:8" ht="16.5">
      <c r="A90" s="48"/>
      <c r="B90" s="81" t="s">
        <v>111</v>
      </c>
      <c r="C90" s="81" t="s">
        <v>108</v>
      </c>
      <c r="D90" s="14">
        <f t="shared" si="1"/>
        <v>3.5</v>
      </c>
      <c r="E90" s="14">
        <v>7</v>
      </c>
      <c r="F90" s="14">
        <v>0</v>
      </c>
      <c r="G90" s="14">
        <v>0</v>
      </c>
      <c r="H90" s="14">
        <v>0</v>
      </c>
    </row>
    <row r="91" spans="1:8" ht="16.5">
      <c r="A91" s="48"/>
      <c r="B91" s="64" t="s">
        <v>272</v>
      </c>
      <c r="C91" s="80" t="s">
        <v>110</v>
      </c>
      <c r="D91" s="14">
        <f t="shared" si="1"/>
        <v>3.5</v>
      </c>
      <c r="E91" s="14">
        <v>0</v>
      </c>
      <c r="F91" s="14">
        <v>7</v>
      </c>
      <c r="G91" s="14">
        <v>0</v>
      </c>
      <c r="H91" s="14">
        <v>0</v>
      </c>
    </row>
    <row r="92" spans="1:8" ht="16.5">
      <c r="A92" s="48"/>
      <c r="B92" s="55" t="s">
        <v>112</v>
      </c>
      <c r="C92" s="55" t="s">
        <v>113</v>
      </c>
      <c r="D92" s="14">
        <f t="shared" si="1"/>
        <v>68.5</v>
      </c>
      <c r="E92" s="70">
        <v>24</v>
      </c>
      <c r="F92" s="70">
        <v>27</v>
      </c>
      <c r="G92" s="14">
        <v>24</v>
      </c>
      <c r="H92" s="14">
        <v>31</v>
      </c>
    </row>
    <row r="93" spans="1:8" ht="16.5">
      <c r="A93" s="48"/>
      <c r="B93" s="55" t="s">
        <v>114</v>
      </c>
      <c r="C93" s="55" t="s">
        <v>113</v>
      </c>
      <c r="D93" s="14">
        <f t="shared" si="1"/>
        <v>19.5</v>
      </c>
      <c r="E93" s="71">
        <v>18</v>
      </c>
      <c r="F93" s="71">
        <v>12</v>
      </c>
      <c r="G93" s="14">
        <v>9</v>
      </c>
      <c r="H93" s="14">
        <v>0</v>
      </c>
    </row>
    <row r="94" spans="1:8" ht="16.5">
      <c r="A94" s="48"/>
      <c r="B94" s="55" t="s">
        <v>115</v>
      </c>
      <c r="C94" s="55" t="s">
        <v>113</v>
      </c>
      <c r="D94" s="14">
        <f t="shared" si="1"/>
        <v>16</v>
      </c>
      <c r="E94" s="71">
        <v>12</v>
      </c>
      <c r="F94" s="71">
        <v>11</v>
      </c>
      <c r="G94" s="14">
        <v>9</v>
      </c>
      <c r="H94" s="14">
        <v>0</v>
      </c>
    </row>
    <row r="95" spans="1:8" ht="16.5">
      <c r="A95" s="48"/>
      <c r="B95" s="55" t="s">
        <v>116</v>
      </c>
      <c r="C95" s="55" t="s">
        <v>113</v>
      </c>
      <c r="D95" s="14">
        <f t="shared" si="1"/>
        <v>11.5</v>
      </c>
      <c r="E95" s="71">
        <v>11</v>
      </c>
      <c r="F95" s="71">
        <v>7</v>
      </c>
      <c r="G95" s="14">
        <v>5</v>
      </c>
      <c r="H95" s="14">
        <v>0</v>
      </c>
    </row>
    <row r="96" spans="1:8" ht="16.5">
      <c r="A96" s="48"/>
      <c r="B96" s="61" t="s">
        <v>117</v>
      </c>
      <c r="C96" s="61" t="s">
        <v>118</v>
      </c>
      <c r="D96" s="14">
        <f t="shared" si="1"/>
        <v>40</v>
      </c>
      <c r="E96" s="70">
        <v>15</v>
      </c>
      <c r="F96" s="14">
        <v>17</v>
      </c>
      <c r="G96" s="14">
        <v>14</v>
      </c>
      <c r="H96" s="14">
        <v>17</v>
      </c>
    </row>
    <row r="97" spans="1:8" ht="16.5">
      <c r="A97" s="48"/>
      <c r="B97" s="61" t="s">
        <v>125</v>
      </c>
      <c r="C97" s="61" t="s">
        <v>118</v>
      </c>
      <c r="D97" s="14">
        <f t="shared" si="1"/>
        <v>41.5</v>
      </c>
      <c r="E97" s="71">
        <v>19</v>
      </c>
      <c r="F97" s="14">
        <v>19</v>
      </c>
      <c r="G97" s="14">
        <v>19</v>
      </c>
      <c r="H97" s="14">
        <v>13</v>
      </c>
    </row>
    <row r="98" spans="1:8" ht="16.5">
      <c r="A98" s="48"/>
      <c r="B98" s="61" t="s">
        <v>119</v>
      </c>
      <c r="C98" s="61" t="s">
        <v>120</v>
      </c>
      <c r="D98" s="14">
        <f t="shared" si="1"/>
        <v>44.5</v>
      </c>
      <c r="E98" s="71">
        <v>18</v>
      </c>
      <c r="F98" s="14">
        <v>16</v>
      </c>
      <c r="G98" s="14">
        <v>21</v>
      </c>
      <c r="H98" s="14">
        <v>17</v>
      </c>
    </row>
    <row r="99" spans="1:8" ht="16.5">
      <c r="A99" s="48"/>
      <c r="B99" s="61" t="s">
        <v>121</v>
      </c>
      <c r="C99" s="61" t="s">
        <v>118</v>
      </c>
      <c r="D99" s="14">
        <f t="shared" si="1"/>
        <v>3.5</v>
      </c>
      <c r="E99" s="71">
        <v>7</v>
      </c>
      <c r="F99" s="14">
        <v>0</v>
      </c>
      <c r="G99" s="14">
        <v>0</v>
      </c>
      <c r="H99" s="14">
        <v>0</v>
      </c>
    </row>
    <row r="100" spans="1:8" ht="16.5">
      <c r="A100" s="48"/>
      <c r="B100" s="61" t="s">
        <v>122</v>
      </c>
      <c r="C100" s="61" t="s">
        <v>118</v>
      </c>
      <c r="D100" s="14">
        <f t="shared" si="1"/>
        <v>4</v>
      </c>
      <c r="E100" s="71">
        <v>8</v>
      </c>
      <c r="F100" s="14">
        <v>0</v>
      </c>
      <c r="G100" s="14">
        <v>0</v>
      </c>
      <c r="H100" s="14">
        <v>0</v>
      </c>
    </row>
    <row r="101" spans="1:8" ht="16.5">
      <c r="A101" s="48"/>
      <c r="B101" s="61" t="s">
        <v>123</v>
      </c>
      <c r="C101" s="61" t="s">
        <v>124</v>
      </c>
      <c r="D101" s="14">
        <f t="shared" si="1"/>
        <v>43</v>
      </c>
      <c r="E101" s="71">
        <v>17</v>
      </c>
      <c r="F101" s="14">
        <v>24</v>
      </c>
      <c r="G101" s="14">
        <v>17</v>
      </c>
      <c r="H101" s="14">
        <v>14</v>
      </c>
    </row>
    <row r="102" spans="1:8" ht="16.5">
      <c r="A102" s="48"/>
      <c r="B102" s="61" t="s">
        <v>84</v>
      </c>
      <c r="C102" s="61" t="s">
        <v>118</v>
      </c>
      <c r="D102" s="14">
        <f t="shared" si="1"/>
        <v>11</v>
      </c>
      <c r="E102" s="71">
        <v>11</v>
      </c>
      <c r="F102" s="14">
        <v>11</v>
      </c>
      <c r="G102" s="14">
        <v>0</v>
      </c>
      <c r="H102" s="14">
        <v>0</v>
      </c>
    </row>
    <row r="103" spans="1:8" ht="16.5">
      <c r="A103" s="48"/>
      <c r="B103" s="61" t="s">
        <v>130</v>
      </c>
      <c r="C103" s="61" t="s">
        <v>118</v>
      </c>
      <c r="D103" s="14">
        <f t="shared" si="1"/>
        <v>10</v>
      </c>
      <c r="E103" s="71">
        <v>10</v>
      </c>
      <c r="F103" s="14">
        <v>10</v>
      </c>
      <c r="G103" s="14">
        <v>0</v>
      </c>
      <c r="H103" s="14">
        <v>0</v>
      </c>
    </row>
    <row r="104" spans="1:8" ht="16.5">
      <c r="A104" s="48"/>
      <c r="B104" s="61" t="s">
        <v>131</v>
      </c>
      <c r="C104" s="61" t="s">
        <v>118</v>
      </c>
      <c r="D104" s="14">
        <f t="shared" si="1"/>
        <v>6.5</v>
      </c>
      <c r="E104" s="71">
        <v>7</v>
      </c>
      <c r="F104" s="14">
        <v>6</v>
      </c>
      <c r="G104" s="14">
        <v>0</v>
      </c>
      <c r="H104" s="14">
        <v>0</v>
      </c>
    </row>
    <row r="105" spans="1:8" ht="16.5">
      <c r="A105" s="48"/>
      <c r="B105" s="61" t="s">
        <v>132</v>
      </c>
      <c r="C105" s="61" t="s">
        <v>118</v>
      </c>
      <c r="D105" s="14">
        <f t="shared" si="1"/>
        <v>4</v>
      </c>
      <c r="E105" s="71">
        <v>6</v>
      </c>
      <c r="F105" s="14">
        <v>2</v>
      </c>
      <c r="G105" s="14">
        <v>0</v>
      </c>
      <c r="H105" s="14">
        <v>0</v>
      </c>
    </row>
    <row r="106" spans="1:8" ht="16.5">
      <c r="A106" s="48"/>
      <c r="B106" s="82" t="s">
        <v>126</v>
      </c>
      <c r="C106" s="82" t="s">
        <v>127</v>
      </c>
      <c r="D106" s="14">
        <f t="shared" si="1"/>
        <v>26.5</v>
      </c>
      <c r="E106" s="14">
        <v>11</v>
      </c>
      <c r="F106" s="14">
        <v>16</v>
      </c>
      <c r="G106" s="14">
        <v>0</v>
      </c>
      <c r="H106" s="14">
        <v>13</v>
      </c>
    </row>
    <row r="107" spans="1:8" ht="16.5">
      <c r="A107" s="48"/>
      <c r="B107" s="82" t="s">
        <v>128</v>
      </c>
      <c r="C107" s="82" t="s">
        <v>127</v>
      </c>
      <c r="D107" s="14">
        <f t="shared" si="1"/>
        <v>10.5</v>
      </c>
      <c r="E107" s="14">
        <v>9</v>
      </c>
      <c r="F107" s="14">
        <v>5</v>
      </c>
      <c r="G107" s="14">
        <v>7</v>
      </c>
      <c r="H107" s="14">
        <v>0</v>
      </c>
    </row>
    <row r="108" spans="1:8" ht="16.5">
      <c r="A108" s="48"/>
      <c r="B108" s="82" t="s">
        <v>129</v>
      </c>
      <c r="C108" s="82" t="s">
        <v>127</v>
      </c>
      <c r="D108" s="14">
        <f t="shared" si="1"/>
        <v>4.5</v>
      </c>
      <c r="E108" s="14">
        <v>9</v>
      </c>
      <c r="F108" s="14">
        <v>0</v>
      </c>
      <c r="G108" s="14">
        <v>0</v>
      </c>
      <c r="H108" s="14">
        <v>0</v>
      </c>
    </row>
    <row r="109" spans="1:8" ht="16.5">
      <c r="A109" s="48"/>
      <c r="B109" s="56" t="s">
        <v>133</v>
      </c>
      <c r="C109" s="56" t="s">
        <v>134</v>
      </c>
      <c r="D109" s="14">
        <f t="shared" si="1"/>
        <v>42.5</v>
      </c>
      <c r="E109" s="70">
        <v>18</v>
      </c>
      <c r="F109" s="14">
        <v>21</v>
      </c>
      <c r="G109" s="14">
        <v>14</v>
      </c>
      <c r="H109" s="14">
        <v>16</v>
      </c>
    </row>
    <row r="110" spans="1:8" ht="16.5">
      <c r="A110" s="48"/>
      <c r="B110" s="56" t="s">
        <v>135</v>
      </c>
      <c r="C110" s="56" t="s">
        <v>134</v>
      </c>
      <c r="D110" s="14">
        <f t="shared" si="1"/>
        <v>47.5</v>
      </c>
      <c r="E110" s="71">
        <v>20</v>
      </c>
      <c r="F110" s="14">
        <v>18</v>
      </c>
      <c r="G110" s="14">
        <v>19</v>
      </c>
      <c r="H110" s="14">
        <v>19</v>
      </c>
    </row>
    <row r="111" spans="1:8" ht="16.5">
      <c r="A111" s="48"/>
      <c r="B111" s="56" t="s">
        <v>136</v>
      </c>
      <c r="C111" s="56" t="s">
        <v>134</v>
      </c>
      <c r="D111" s="14">
        <f t="shared" si="1"/>
        <v>39.5</v>
      </c>
      <c r="E111" s="71">
        <v>19</v>
      </c>
      <c r="F111" s="14">
        <v>15</v>
      </c>
      <c r="G111" s="14">
        <v>17</v>
      </c>
      <c r="H111" s="14">
        <v>14</v>
      </c>
    </row>
    <row r="112" spans="1:8" ht="16.5">
      <c r="A112" s="48"/>
      <c r="B112" s="56" t="s">
        <v>137</v>
      </c>
      <c r="C112" s="56" t="s">
        <v>134</v>
      </c>
      <c r="D112" s="14">
        <f t="shared" si="1"/>
        <v>15.5</v>
      </c>
      <c r="E112" s="71">
        <v>5</v>
      </c>
      <c r="F112" s="14">
        <v>13</v>
      </c>
      <c r="G112" s="14">
        <v>5</v>
      </c>
      <c r="H112" s="14">
        <v>4</v>
      </c>
    </row>
    <row r="113" spans="1:8" ht="16.5">
      <c r="A113" s="48"/>
      <c r="B113" s="56" t="s">
        <v>138</v>
      </c>
      <c r="C113" s="56" t="s">
        <v>134</v>
      </c>
      <c r="D113" s="14">
        <f t="shared" si="1"/>
        <v>40</v>
      </c>
      <c r="E113" s="71">
        <v>15</v>
      </c>
      <c r="F113" s="14">
        <v>19</v>
      </c>
      <c r="G113" s="14">
        <v>16</v>
      </c>
      <c r="H113" s="14">
        <v>15</v>
      </c>
    </row>
    <row r="114" spans="1:8" ht="16.5">
      <c r="A114" s="48"/>
      <c r="B114" s="56" t="s">
        <v>139</v>
      </c>
      <c r="C114" s="56" t="s">
        <v>134</v>
      </c>
      <c r="D114" s="14">
        <f t="shared" si="1"/>
        <v>2</v>
      </c>
      <c r="E114" s="71">
        <v>4</v>
      </c>
      <c r="F114" s="14">
        <v>0</v>
      </c>
      <c r="G114" s="14">
        <v>0</v>
      </c>
      <c r="H114" s="14">
        <v>0</v>
      </c>
    </row>
    <row r="115" spans="1:8" ht="16.5">
      <c r="A115" s="48"/>
      <c r="B115" s="56" t="s">
        <v>140</v>
      </c>
      <c r="C115" s="56" t="s">
        <v>134</v>
      </c>
      <c r="D115" s="14">
        <f t="shared" si="1"/>
        <v>39</v>
      </c>
      <c r="E115" s="71">
        <v>16</v>
      </c>
      <c r="F115" s="14">
        <v>14</v>
      </c>
      <c r="G115" s="14">
        <v>18</v>
      </c>
      <c r="H115" s="14">
        <v>15</v>
      </c>
    </row>
    <row r="116" spans="1:8" ht="16.5">
      <c r="A116" s="48"/>
      <c r="B116" s="63" t="s">
        <v>141</v>
      </c>
      <c r="C116" s="63" t="s">
        <v>142</v>
      </c>
      <c r="D116" s="14">
        <f t="shared" si="1"/>
        <v>18.5</v>
      </c>
      <c r="E116" s="70">
        <v>13</v>
      </c>
      <c r="F116" s="70">
        <v>11</v>
      </c>
      <c r="G116" s="14">
        <v>13</v>
      </c>
      <c r="H116" s="14">
        <v>0</v>
      </c>
    </row>
    <row r="117" spans="1:8" ht="16.5">
      <c r="A117" s="48"/>
      <c r="B117" s="63" t="s">
        <v>143</v>
      </c>
      <c r="C117" s="63" t="s">
        <v>142</v>
      </c>
      <c r="D117" s="14">
        <f t="shared" si="1"/>
        <v>10</v>
      </c>
      <c r="E117" s="71">
        <v>9</v>
      </c>
      <c r="F117" s="71">
        <v>11</v>
      </c>
      <c r="G117" s="14">
        <v>0</v>
      </c>
      <c r="H117" s="14">
        <v>0</v>
      </c>
    </row>
    <row r="118" spans="1:8" ht="16.5">
      <c r="A118" s="48"/>
      <c r="B118" s="63" t="s">
        <v>144</v>
      </c>
      <c r="C118" s="63" t="s">
        <v>142</v>
      </c>
      <c r="D118" s="14">
        <f t="shared" si="1"/>
        <v>8.5</v>
      </c>
      <c r="E118" s="71">
        <v>4</v>
      </c>
      <c r="F118" s="71">
        <v>0</v>
      </c>
      <c r="G118" s="14">
        <v>13</v>
      </c>
      <c r="H118" s="14">
        <v>0</v>
      </c>
    </row>
    <row r="119" spans="1:8" ht="16.5">
      <c r="A119" s="48"/>
      <c r="B119" s="63" t="s">
        <v>145</v>
      </c>
      <c r="C119" s="63" t="s">
        <v>142</v>
      </c>
      <c r="D119" s="14">
        <f t="shared" si="1"/>
        <v>17.5</v>
      </c>
      <c r="E119" s="71">
        <v>7</v>
      </c>
      <c r="F119" s="71">
        <v>14</v>
      </c>
      <c r="G119" s="14">
        <v>0</v>
      </c>
      <c r="H119" s="14">
        <v>7</v>
      </c>
    </row>
    <row r="120" spans="1:8" ht="16.5">
      <c r="A120" s="48"/>
      <c r="B120" s="63" t="s">
        <v>146</v>
      </c>
      <c r="C120" s="63" t="s">
        <v>142</v>
      </c>
      <c r="D120" s="14">
        <f t="shared" si="1"/>
        <v>14</v>
      </c>
      <c r="E120" s="71">
        <v>6</v>
      </c>
      <c r="F120" s="71">
        <v>0</v>
      </c>
      <c r="G120" s="14">
        <v>0</v>
      </c>
      <c r="H120" s="14">
        <v>11</v>
      </c>
    </row>
    <row r="121" spans="1:8" ht="16.5">
      <c r="A121" s="48"/>
      <c r="B121" s="63" t="s">
        <v>147</v>
      </c>
      <c r="C121" s="63" t="s">
        <v>142</v>
      </c>
      <c r="D121" s="14">
        <f t="shared" si="1"/>
        <v>37.5</v>
      </c>
      <c r="E121" s="71">
        <v>17</v>
      </c>
      <c r="F121" s="71">
        <v>18</v>
      </c>
      <c r="G121" s="14">
        <v>16</v>
      </c>
      <c r="H121" s="14">
        <v>12</v>
      </c>
    </row>
    <row r="122" spans="1:8" ht="16.5">
      <c r="A122" s="48"/>
      <c r="B122" s="63" t="s">
        <v>61</v>
      </c>
      <c r="C122" s="63" t="s">
        <v>142</v>
      </c>
      <c r="D122" s="14">
        <f t="shared" si="1"/>
        <v>28.5</v>
      </c>
      <c r="E122" s="71">
        <v>15</v>
      </c>
      <c r="F122" s="71">
        <v>24</v>
      </c>
      <c r="G122" s="14">
        <v>0</v>
      </c>
      <c r="H122" s="14">
        <v>9</v>
      </c>
    </row>
    <row r="123" spans="1:8" ht="16.5">
      <c r="A123" s="48"/>
      <c r="B123" s="63" t="s">
        <v>148</v>
      </c>
      <c r="C123" s="63" t="s">
        <v>142</v>
      </c>
      <c r="D123" s="14">
        <f t="shared" si="1"/>
        <v>25.5</v>
      </c>
      <c r="E123" s="71">
        <v>10</v>
      </c>
      <c r="F123" s="71">
        <v>13</v>
      </c>
      <c r="G123" s="14">
        <v>10</v>
      </c>
      <c r="H123" s="14">
        <v>9</v>
      </c>
    </row>
    <row r="124" spans="1:8" ht="16.5">
      <c r="A124" s="48"/>
      <c r="B124" s="63" t="s">
        <v>149</v>
      </c>
      <c r="C124" s="63" t="s">
        <v>142</v>
      </c>
      <c r="D124" s="14">
        <f t="shared" si="1"/>
        <v>45.5</v>
      </c>
      <c r="E124" s="71">
        <v>18</v>
      </c>
      <c r="F124" s="71">
        <v>18</v>
      </c>
      <c r="G124" s="14">
        <v>19</v>
      </c>
      <c r="H124" s="14">
        <v>18</v>
      </c>
    </row>
    <row r="125" spans="1:8" ht="16.5">
      <c r="A125" s="48"/>
      <c r="B125" s="63" t="s">
        <v>150</v>
      </c>
      <c r="C125" s="63" t="s">
        <v>142</v>
      </c>
      <c r="D125" s="14">
        <f t="shared" si="1"/>
        <v>33.5</v>
      </c>
      <c r="E125" s="71">
        <v>17</v>
      </c>
      <c r="F125" s="71">
        <v>17</v>
      </c>
      <c r="G125" s="14">
        <v>11</v>
      </c>
      <c r="H125" s="14">
        <v>11</v>
      </c>
    </row>
    <row r="126" spans="1:8" ht="16.5">
      <c r="A126" s="48"/>
      <c r="B126" s="63" t="s">
        <v>151</v>
      </c>
      <c r="C126" s="63" t="s">
        <v>142</v>
      </c>
      <c r="D126" s="14">
        <f t="shared" si="1"/>
        <v>16</v>
      </c>
      <c r="E126" s="71">
        <v>12</v>
      </c>
      <c r="F126" s="71">
        <v>20</v>
      </c>
      <c r="G126" s="14">
        <v>0</v>
      </c>
      <c r="H126" s="14">
        <v>0</v>
      </c>
    </row>
    <row r="127" spans="1:8" ht="16.5">
      <c r="A127" s="48"/>
      <c r="B127" s="63" t="s">
        <v>152</v>
      </c>
      <c r="C127" s="63" t="s">
        <v>142</v>
      </c>
      <c r="D127" s="14">
        <f t="shared" si="1"/>
        <v>16.5</v>
      </c>
      <c r="E127" s="71">
        <v>8</v>
      </c>
      <c r="F127" s="71">
        <v>13</v>
      </c>
      <c r="G127" s="14">
        <v>4</v>
      </c>
      <c r="H127" s="14">
        <v>4</v>
      </c>
    </row>
    <row r="128" spans="1:8" ht="16.5">
      <c r="A128" s="48"/>
      <c r="B128" s="63" t="s">
        <v>153</v>
      </c>
      <c r="C128" s="63" t="s">
        <v>142</v>
      </c>
      <c r="D128" s="14">
        <f t="shared" si="1"/>
        <v>19</v>
      </c>
      <c r="E128" s="71">
        <v>9</v>
      </c>
      <c r="F128" s="71">
        <v>11</v>
      </c>
      <c r="G128" s="14">
        <v>8</v>
      </c>
      <c r="H128" s="14">
        <v>5</v>
      </c>
    </row>
    <row r="129" spans="1:8" ht="16.5">
      <c r="A129" s="48"/>
      <c r="B129" s="63" t="s">
        <v>154</v>
      </c>
      <c r="C129" s="63" t="s">
        <v>142</v>
      </c>
      <c r="D129" s="14">
        <f t="shared" si="1"/>
        <v>4.5</v>
      </c>
      <c r="E129" s="71">
        <v>9</v>
      </c>
      <c r="F129" s="71">
        <v>0</v>
      </c>
      <c r="G129" s="14">
        <v>0</v>
      </c>
      <c r="H129" s="14">
        <v>0</v>
      </c>
    </row>
    <row r="130" spans="1:8" ht="16.5">
      <c r="A130" s="48"/>
      <c r="B130" s="63" t="s">
        <v>105</v>
      </c>
      <c r="C130" s="63" t="s">
        <v>142</v>
      </c>
      <c r="D130" s="14">
        <f t="shared" si="1"/>
        <v>9.5</v>
      </c>
      <c r="E130" s="71">
        <v>10</v>
      </c>
      <c r="F130" s="71">
        <v>9</v>
      </c>
      <c r="G130" s="14">
        <v>0</v>
      </c>
      <c r="H130" s="14">
        <v>0</v>
      </c>
    </row>
    <row r="131" spans="1:8" ht="16.5">
      <c r="A131" s="48"/>
      <c r="B131" s="63" t="s">
        <v>155</v>
      </c>
      <c r="C131" s="63" t="s">
        <v>142</v>
      </c>
      <c r="D131" s="14">
        <f t="shared" si="1"/>
        <v>15.5</v>
      </c>
      <c r="E131" s="71">
        <v>12</v>
      </c>
      <c r="F131" s="71">
        <v>19</v>
      </c>
      <c r="G131" s="14">
        <v>0</v>
      </c>
      <c r="H131" s="14">
        <v>0</v>
      </c>
    </row>
    <row r="132" spans="1:8" ht="16.5">
      <c r="A132" s="48"/>
      <c r="B132" s="63" t="s">
        <v>156</v>
      </c>
      <c r="C132" s="63" t="s">
        <v>142</v>
      </c>
      <c r="D132" s="14">
        <f t="shared" si="1"/>
        <v>24</v>
      </c>
      <c r="E132" s="71">
        <v>18</v>
      </c>
      <c r="F132" s="71">
        <v>19</v>
      </c>
      <c r="G132" s="14">
        <v>11</v>
      </c>
      <c r="H132" s="14">
        <v>0</v>
      </c>
    </row>
    <row r="133" spans="1:8" ht="16.5">
      <c r="A133" s="48"/>
      <c r="B133" s="63" t="s">
        <v>270</v>
      </c>
      <c r="C133" s="63" t="s">
        <v>142</v>
      </c>
      <c r="D133" s="14">
        <f t="shared" si="1"/>
        <v>9</v>
      </c>
      <c r="E133" s="71">
        <v>0</v>
      </c>
      <c r="F133" s="71">
        <v>11</v>
      </c>
      <c r="G133" s="14">
        <v>7</v>
      </c>
      <c r="H133" s="14">
        <v>0</v>
      </c>
    </row>
    <row r="134" spans="1:8" ht="16.5">
      <c r="A134" s="48"/>
      <c r="B134" s="63" t="s">
        <v>271</v>
      </c>
      <c r="C134" s="63" t="s">
        <v>142</v>
      </c>
      <c r="D134" s="14">
        <f aca="true" t="shared" si="2" ref="D134:D156">SUM(E134:G134)/2+H134</f>
        <v>5.5</v>
      </c>
      <c r="E134" s="71">
        <v>0</v>
      </c>
      <c r="F134" s="71">
        <v>11</v>
      </c>
      <c r="G134" s="14">
        <v>0</v>
      </c>
      <c r="H134" s="14">
        <v>0</v>
      </c>
    </row>
    <row r="135" spans="1:8" ht="16.5">
      <c r="A135" s="48"/>
      <c r="B135" s="59" t="s">
        <v>157</v>
      </c>
      <c r="C135" s="59" t="s">
        <v>158</v>
      </c>
      <c r="D135" s="14">
        <f t="shared" si="2"/>
        <v>4.5</v>
      </c>
      <c r="E135" s="14">
        <v>9</v>
      </c>
      <c r="F135" s="14">
        <v>0</v>
      </c>
      <c r="G135" s="14">
        <v>0</v>
      </c>
      <c r="H135" s="14"/>
    </row>
    <row r="136" spans="1:8" ht="16.5">
      <c r="A136" s="48"/>
      <c r="B136" s="59" t="s">
        <v>159</v>
      </c>
      <c r="C136" s="59" t="s">
        <v>158</v>
      </c>
      <c r="D136" s="14">
        <f t="shared" si="2"/>
        <v>17.5</v>
      </c>
      <c r="E136" s="14">
        <v>18</v>
      </c>
      <c r="F136" s="14">
        <v>17</v>
      </c>
      <c r="G136" s="14">
        <v>0</v>
      </c>
      <c r="H136" s="14"/>
    </row>
    <row r="137" spans="1:8" ht="16.5">
      <c r="A137" s="48"/>
      <c r="B137" s="59" t="s">
        <v>160</v>
      </c>
      <c r="C137" s="59" t="s">
        <v>158</v>
      </c>
      <c r="D137" s="14">
        <f t="shared" si="2"/>
        <v>3</v>
      </c>
      <c r="E137" s="14">
        <v>6</v>
      </c>
      <c r="F137" s="14">
        <v>0</v>
      </c>
      <c r="G137" s="14">
        <v>0</v>
      </c>
      <c r="H137" s="14"/>
    </row>
    <row r="138" spans="1:8" ht="16.5">
      <c r="A138" s="48"/>
      <c r="B138" s="83" t="s">
        <v>161</v>
      </c>
      <c r="C138" s="83" t="s">
        <v>162</v>
      </c>
      <c r="D138" s="14">
        <f t="shared" si="2"/>
        <v>7</v>
      </c>
      <c r="E138" s="14">
        <v>14</v>
      </c>
      <c r="F138" s="14">
        <v>0</v>
      </c>
      <c r="G138" s="14">
        <v>0</v>
      </c>
      <c r="H138" s="14"/>
    </row>
    <row r="139" spans="1:8" ht="16.5">
      <c r="A139" s="48"/>
      <c r="B139" s="84" t="s">
        <v>163</v>
      </c>
      <c r="C139" s="84" t="s">
        <v>164</v>
      </c>
      <c r="D139" s="14">
        <f t="shared" si="2"/>
        <v>51.5</v>
      </c>
      <c r="E139" s="70">
        <v>19</v>
      </c>
      <c r="F139" s="70">
        <v>21</v>
      </c>
      <c r="G139" s="14">
        <v>23</v>
      </c>
      <c r="H139" s="14">
        <v>20</v>
      </c>
    </row>
    <row r="140" spans="1:8" ht="16.5">
      <c r="A140" s="48"/>
      <c r="B140" s="84" t="s">
        <v>165</v>
      </c>
      <c r="C140" s="84" t="s">
        <v>164</v>
      </c>
      <c r="D140" s="14">
        <f t="shared" si="2"/>
        <v>59.5</v>
      </c>
      <c r="E140" s="71">
        <v>29</v>
      </c>
      <c r="F140" s="71">
        <v>27</v>
      </c>
      <c r="G140" s="14">
        <v>23</v>
      </c>
      <c r="H140" s="14">
        <v>20</v>
      </c>
    </row>
    <row r="141" spans="1:8" ht="16.5">
      <c r="A141" s="48"/>
      <c r="B141" s="84" t="s">
        <v>166</v>
      </c>
      <c r="C141" s="84" t="s">
        <v>164</v>
      </c>
      <c r="D141" s="14">
        <f t="shared" si="2"/>
        <v>40.5</v>
      </c>
      <c r="E141" s="71">
        <v>17</v>
      </c>
      <c r="F141" s="71">
        <v>22</v>
      </c>
      <c r="G141" s="14">
        <v>16</v>
      </c>
      <c r="H141" s="14">
        <v>13</v>
      </c>
    </row>
    <row r="142" spans="1:8" ht="16.5">
      <c r="A142" s="48"/>
      <c r="B142" s="60" t="s">
        <v>167</v>
      </c>
      <c r="C142" s="60" t="s">
        <v>168</v>
      </c>
      <c r="D142" s="14">
        <f t="shared" si="2"/>
        <v>15.5</v>
      </c>
      <c r="E142" s="70">
        <v>15</v>
      </c>
      <c r="F142" s="70">
        <v>16</v>
      </c>
      <c r="G142" s="14">
        <v>0</v>
      </c>
      <c r="H142" s="14"/>
    </row>
    <row r="143" spans="1:8" ht="16.5">
      <c r="A143" s="48"/>
      <c r="B143" s="60" t="s">
        <v>169</v>
      </c>
      <c r="C143" s="60" t="s">
        <v>168</v>
      </c>
      <c r="D143" s="14">
        <f t="shared" si="2"/>
        <v>11</v>
      </c>
      <c r="E143" s="71">
        <v>14</v>
      </c>
      <c r="F143" s="71">
        <v>8</v>
      </c>
      <c r="G143" s="14">
        <v>0</v>
      </c>
      <c r="H143" s="14"/>
    </row>
    <row r="144" spans="1:8" ht="16.5">
      <c r="A144" s="48"/>
      <c r="B144" s="60" t="s">
        <v>170</v>
      </c>
      <c r="C144" s="60" t="s">
        <v>168</v>
      </c>
      <c r="D144" s="14">
        <f t="shared" si="2"/>
        <v>18.5</v>
      </c>
      <c r="E144" s="71">
        <v>18</v>
      </c>
      <c r="F144" s="71">
        <v>19</v>
      </c>
      <c r="G144" s="14">
        <v>0</v>
      </c>
      <c r="H144" s="14"/>
    </row>
    <row r="145" spans="1:8" ht="16.5">
      <c r="A145" s="48"/>
      <c r="B145" s="60" t="s">
        <v>171</v>
      </c>
      <c r="C145" s="60" t="s">
        <v>168</v>
      </c>
      <c r="D145" s="14">
        <f t="shared" si="2"/>
        <v>16</v>
      </c>
      <c r="E145" s="71">
        <v>16</v>
      </c>
      <c r="F145" s="71">
        <v>16</v>
      </c>
      <c r="G145" s="14">
        <v>0</v>
      </c>
      <c r="H145" s="14"/>
    </row>
    <row r="146" spans="1:8" ht="16.5">
      <c r="A146" s="48"/>
      <c r="B146" s="60" t="s">
        <v>172</v>
      </c>
      <c r="C146" s="60" t="s">
        <v>168</v>
      </c>
      <c r="D146" s="14">
        <f t="shared" si="2"/>
        <v>9.5</v>
      </c>
      <c r="E146" s="71">
        <v>19</v>
      </c>
      <c r="F146" s="14">
        <v>0</v>
      </c>
      <c r="G146" s="14">
        <v>0</v>
      </c>
      <c r="H146" s="14"/>
    </row>
    <row r="147" spans="1:8" ht="16.5">
      <c r="A147" s="48"/>
      <c r="B147" s="65" t="s">
        <v>173</v>
      </c>
      <c r="C147" s="65" t="s">
        <v>174</v>
      </c>
      <c r="D147" s="14">
        <f t="shared" si="2"/>
        <v>71</v>
      </c>
      <c r="E147" s="14">
        <v>27</v>
      </c>
      <c r="F147" s="14">
        <v>25</v>
      </c>
      <c r="G147" s="14">
        <v>32</v>
      </c>
      <c r="H147" s="14">
        <v>29</v>
      </c>
    </row>
    <row r="148" spans="1:8" ht="16.5">
      <c r="A148" s="48"/>
      <c r="B148" s="62" t="s">
        <v>175</v>
      </c>
      <c r="C148" s="62" t="s">
        <v>176</v>
      </c>
      <c r="D148" s="14">
        <f t="shared" si="2"/>
        <v>24.5</v>
      </c>
      <c r="E148" s="14">
        <v>13</v>
      </c>
      <c r="F148" s="14">
        <v>12</v>
      </c>
      <c r="G148" s="14">
        <v>8</v>
      </c>
      <c r="H148" s="14">
        <v>8</v>
      </c>
    </row>
    <row r="149" spans="1:8" ht="16.5">
      <c r="A149" s="48"/>
      <c r="B149" s="62" t="s">
        <v>177</v>
      </c>
      <c r="C149" s="62" t="s">
        <v>176</v>
      </c>
      <c r="D149" s="14">
        <f t="shared" si="2"/>
        <v>28.5</v>
      </c>
      <c r="E149" s="14">
        <v>13</v>
      </c>
      <c r="F149" s="14">
        <v>16</v>
      </c>
      <c r="G149" s="14">
        <v>12</v>
      </c>
      <c r="H149" s="14">
        <v>8</v>
      </c>
    </row>
    <row r="150" spans="1:8" ht="16.5">
      <c r="A150" s="48"/>
      <c r="B150" s="85" t="s">
        <v>178</v>
      </c>
      <c r="C150" s="85" t="s">
        <v>179</v>
      </c>
      <c r="D150" s="14">
        <f t="shared" si="2"/>
        <v>11</v>
      </c>
      <c r="E150" s="70">
        <v>12</v>
      </c>
      <c r="F150" s="14">
        <v>10</v>
      </c>
      <c r="G150" s="14">
        <v>0</v>
      </c>
      <c r="H150" s="14"/>
    </row>
    <row r="151" spans="1:8" ht="16.5">
      <c r="A151" s="48"/>
      <c r="B151" s="85" t="s">
        <v>180</v>
      </c>
      <c r="C151" s="85" t="s">
        <v>179</v>
      </c>
      <c r="D151" s="14">
        <f t="shared" si="2"/>
        <v>6</v>
      </c>
      <c r="E151" s="71">
        <v>12</v>
      </c>
      <c r="F151" s="14">
        <v>0</v>
      </c>
      <c r="G151" s="14">
        <v>0</v>
      </c>
      <c r="H151" s="14"/>
    </row>
    <row r="152" spans="1:8" ht="16.5">
      <c r="A152" s="48"/>
      <c r="B152" s="85" t="s">
        <v>181</v>
      </c>
      <c r="C152" s="85" t="s">
        <v>179</v>
      </c>
      <c r="D152" s="14">
        <f t="shared" si="2"/>
        <v>11</v>
      </c>
      <c r="E152" s="71">
        <v>11</v>
      </c>
      <c r="F152" s="14">
        <v>11</v>
      </c>
      <c r="G152" s="14">
        <v>0</v>
      </c>
      <c r="H152" s="14"/>
    </row>
    <row r="153" spans="1:8" ht="16.5">
      <c r="A153" s="48"/>
      <c r="B153" s="85" t="s">
        <v>182</v>
      </c>
      <c r="C153" s="85" t="s">
        <v>179</v>
      </c>
      <c r="D153" s="14">
        <f t="shared" si="2"/>
        <v>12.5</v>
      </c>
      <c r="E153" s="71">
        <v>9</v>
      </c>
      <c r="F153" s="14">
        <v>16</v>
      </c>
      <c r="G153" s="14">
        <v>0</v>
      </c>
      <c r="H153" s="14"/>
    </row>
    <row r="154" spans="1:8" ht="16.5">
      <c r="A154" s="48"/>
      <c r="B154" s="85" t="s">
        <v>183</v>
      </c>
      <c r="C154" s="85" t="s">
        <v>179</v>
      </c>
      <c r="D154" s="14">
        <f t="shared" si="2"/>
        <v>12</v>
      </c>
      <c r="E154" s="71">
        <v>9</v>
      </c>
      <c r="F154" s="14">
        <v>15</v>
      </c>
      <c r="G154" s="14">
        <v>0</v>
      </c>
      <c r="H154" s="14"/>
    </row>
    <row r="155" spans="1:8" ht="16.5">
      <c r="A155" s="48"/>
      <c r="B155" s="86" t="s">
        <v>185</v>
      </c>
      <c r="C155" s="86" t="s">
        <v>186</v>
      </c>
      <c r="D155" s="14">
        <f t="shared" si="2"/>
        <v>20</v>
      </c>
      <c r="E155" s="14">
        <v>21</v>
      </c>
      <c r="F155" s="14">
        <v>19</v>
      </c>
      <c r="G155" s="14">
        <v>0</v>
      </c>
      <c r="H155" s="14"/>
    </row>
    <row r="156" spans="1:8" ht="16.5">
      <c r="A156" s="48"/>
      <c r="B156" s="87" t="s">
        <v>187</v>
      </c>
      <c r="C156" s="87" t="s">
        <v>188</v>
      </c>
      <c r="D156" s="14">
        <f t="shared" si="2"/>
        <v>6.5</v>
      </c>
      <c r="E156" s="14">
        <v>13</v>
      </c>
      <c r="F156" s="14">
        <v>0</v>
      </c>
      <c r="G156" s="14">
        <v>0</v>
      </c>
      <c r="H156" s="14"/>
    </row>
    <row r="158" spans="2:3" ht="16.5">
      <c r="B158" s="11" t="s">
        <v>66</v>
      </c>
      <c r="C158" s="10">
        <f>COUNTIF(C$3:C$156,"Баку")</f>
        <v>9</v>
      </c>
    </row>
    <row r="159" spans="2:3" ht="16.5">
      <c r="B159" s="11" t="s">
        <v>4</v>
      </c>
      <c r="C159" s="10">
        <f>COUNTIF(C$3:C$156,"Великие Луки")</f>
        <v>6</v>
      </c>
    </row>
    <row r="160" spans="2:3" ht="16.5">
      <c r="B160" s="11" t="s">
        <v>188</v>
      </c>
      <c r="C160" s="10">
        <f>COUNTIF(C$3:C$156,"Вильнюс")</f>
        <v>1</v>
      </c>
    </row>
    <row r="161" spans="2:3" ht="16.5">
      <c r="B161" s="11" t="s">
        <v>186</v>
      </c>
      <c r="C161" s="10">
        <f>COUNTIF(C$3:C$156,"Витебск")</f>
        <v>1</v>
      </c>
    </row>
    <row r="162" spans="2:3" ht="16.5">
      <c r="B162" s="11" t="s">
        <v>176</v>
      </c>
      <c r="C162" s="10">
        <f>COUNTIF(C$3:C$156,"Гусь-Хрустальный")</f>
        <v>2</v>
      </c>
    </row>
    <row r="163" spans="2:3" ht="16.5">
      <c r="B163" s="11" t="s">
        <v>76</v>
      </c>
      <c r="C163" s="10">
        <f>COUNTIF(C$3:C$156,"Добрянка")</f>
        <v>1</v>
      </c>
    </row>
    <row r="164" spans="2:3" ht="16.5">
      <c r="B164" s="11" t="s">
        <v>36</v>
      </c>
      <c r="C164" s="10">
        <f>COUNTIF(C$3:C$156,"Екатеринбург")</f>
        <v>7</v>
      </c>
    </row>
    <row r="165" spans="2:3" ht="16.5">
      <c r="B165" s="11" t="s">
        <v>99</v>
      </c>
      <c r="C165" s="10">
        <f>COUNTIF(C$3:C$156,"Ереван")+COUNTIF(C$3:C$156,"Эчмиадзин")</f>
        <v>11</v>
      </c>
    </row>
    <row r="166" spans="2:3" ht="16.5">
      <c r="B166" s="11" t="s">
        <v>78</v>
      </c>
      <c r="C166" s="10">
        <f>COUNTIF(C$3:C$156,"Ижевск")</f>
        <v>1</v>
      </c>
    </row>
    <row r="167" spans="2:3" ht="16.5">
      <c r="B167" s="11" t="s">
        <v>113</v>
      </c>
      <c r="C167" s="10">
        <f>COUNTIF(C$3:C$156,"Калининград")</f>
        <v>4</v>
      </c>
    </row>
    <row r="168" spans="2:3" ht="16.5">
      <c r="B168" s="11" t="s">
        <v>168</v>
      </c>
      <c r="C168" s="10">
        <f>COUNTIF(C$3:C$156,"Курган")</f>
        <v>5</v>
      </c>
    </row>
    <row r="169" spans="2:3" ht="16.5">
      <c r="B169" s="11" t="s">
        <v>162</v>
      </c>
      <c r="C169" s="10">
        <f>COUNTIF(C$3:C$156,"Лубны")</f>
        <v>1</v>
      </c>
    </row>
    <row r="170" spans="2:3" ht="16.5">
      <c r="B170" s="11" t="s">
        <v>58</v>
      </c>
      <c r="C170" s="10">
        <f>COUNTIF(C$3:C$156,"Луганск")</f>
        <v>9</v>
      </c>
    </row>
    <row r="171" spans="2:3" ht="16.5">
      <c r="B171" s="11" t="s">
        <v>174</v>
      </c>
      <c r="C171" s="10">
        <f>COUNTIF(C$3:C$156,"Минск")</f>
        <v>1</v>
      </c>
    </row>
    <row r="172" spans="2:3" ht="16.5">
      <c r="B172" s="11" t="s">
        <v>34</v>
      </c>
      <c r="C172" s="10">
        <f>COUNTIF(C$3:C$156,"Нижневартовск")</f>
        <v>1</v>
      </c>
    </row>
    <row r="173" spans="2:3" ht="16.5">
      <c r="B173" s="11" t="s">
        <v>118</v>
      </c>
      <c r="C173" s="10">
        <f>COUNTIF(C$3:C$156,"Нижний Новгород")+COUNTIF(C$3:C$156,"Дзержинск")+COUNTIF(C$3:C$156,"Балахна")</f>
        <v>10</v>
      </c>
    </row>
    <row r="174" spans="2:3" ht="16.5">
      <c r="B174" s="11" t="s">
        <v>158</v>
      </c>
      <c r="C174" s="10">
        <f>COUNTIF(C$3:C$156,"Новосибирск")</f>
        <v>3</v>
      </c>
    </row>
    <row r="175" spans="2:3" ht="16.5">
      <c r="B175" s="11" t="s">
        <v>164</v>
      </c>
      <c r="C175" s="10">
        <f>COUNTIF(C$3:C$156,"Пермь")</f>
        <v>3</v>
      </c>
    </row>
    <row r="176" spans="2:3" ht="16.5">
      <c r="B176" s="11" t="s">
        <v>127</v>
      </c>
      <c r="C176" s="10">
        <f>COUNTIF(C$3:C$156,"Пущино")</f>
        <v>3</v>
      </c>
    </row>
    <row r="177" spans="2:3" ht="16.5">
      <c r="B177" s="11" t="s">
        <v>142</v>
      </c>
      <c r="C177" s="10">
        <f>COUNTIF(C$3:C$156,"Самара")</f>
        <v>19</v>
      </c>
    </row>
    <row r="178" spans="2:3" ht="16.5">
      <c r="B178" s="11" t="s">
        <v>80</v>
      </c>
      <c r="C178" s="10">
        <f>COUNTIF(C$3:C$156,"Саров")</f>
        <v>18</v>
      </c>
    </row>
    <row r="179" spans="2:3" ht="16.5">
      <c r="B179" s="11" t="s">
        <v>11</v>
      </c>
      <c r="C179" s="10">
        <f>COUNTIF(C$3:C$156,"Смоленск")</f>
        <v>6</v>
      </c>
    </row>
    <row r="180" spans="2:3" ht="16.5">
      <c r="B180" s="11" t="s">
        <v>212</v>
      </c>
      <c r="C180" s="10">
        <f>COUNTIF(C$3:C$156,"Cоликамск")</f>
        <v>3</v>
      </c>
    </row>
    <row r="181" spans="2:3" ht="16.5">
      <c r="B181" s="11" t="s">
        <v>179</v>
      </c>
      <c r="C181" s="10">
        <f>COUNTIF(C$3:C$156,"Ташкент")</f>
        <v>5</v>
      </c>
    </row>
    <row r="182" spans="2:3" ht="16.5">
      <c r="B182" s="11" t="s">
        <v>110</v>
      </c>
      <c r="C182" s="10">
        <f>COUNTIF(C$3:C$156,"Томск")+COUNTIF(C$3:C$156,"Северск")</f>
        <v>4</v>
      </c>
    </row>
    <row r="183" spans="2:3" ht="16.5">
      <c r="B183" s="11" t="s">
        <v>44</v>
      </c>
      <c r="C183" s="10">
        <f>COUNTIF(C$3:C$156,"Ульяновск")</f>
        <v>13</v>
      </c>
    </row>
    <row r="184" spans="2:3" ht="16.5">
      <c r="B184" s="11" t="s">
        <v>134</v>
      </c>
      <c r="C184" s="10">
        <f>COUNTIF(C$3:C$156,"Чернушка")</f>
        <v>7</v>
      </c>
    </row>
    <row r="185" ht="16.5">
      <c r="C185" s="66">
        <f>SUM(C158:C184)</f>
        <v>154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3">
      <selection activeCell="B32" sqref="B32"/>
    </sheetView>
  </sheetViews>
  <sheetFormatPr defaultColWidth="9.140625" defaultRowHeight="15"/>
  <cols>
    <col min="1" max="1" width="13.140625" style="38" customWidth="1"/>
    <col min="2" max="2" width="29.140625" style="11" customWidth="1"/>
    <col min="3" max="3" width="7.140625" style="11" customWidth="1"/>
    <col min="4" max="4" width="16.421875" style="11" customWidth="1"/>
    <col min="5" max="16384" width="9.140625" style="11" customWidth="1"/>
  </cols>
  <sheetData>
    <row r="1" spans="1:15" ht="16.5">
      <c r="A1" s="50" t="s">
        <v>20</v>
      </c>
      <c r="B1" s="35" t="s">
        <v>21</v>
      </c>
      <c r="C1" s="36" t="s">
        <v>22</v>
      </c>
      <c r="D1" s="36" t="s">
        <v>23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4" s="92" customFormat="1" ht="33" customHeight="1">
      <c r="A2" s="127">
        <v>24</v>
      </c>
      <c r="B2" s="127" t="s">
        <v>325</v>
      </c>
      <c r="C2" s="126" t="s">
        <v>204</v>
      </c>
      <c r="D2" s="172" t="s">
        <v>329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s="92" customFormat="1" ht="16.5" customHeight="1">
      <c r="A3" s="134">
        <v>26</v>
      </c>
      <c r="B3" s="135" t="s">
        <v>322</v>
      </c>
      <c r="C3" s="165" t="s">
        <v>281</v>
      </c>
      <c r="D3" s="167" t="s">
        <v>324</v>
      </c>
      <c r="E3" s="168"/>
      <c r="F3" s="168"/>
      <c r="G3" s="168"/>
      <c r="H3" s="168"/>
      <c r="I3" s="168"/>
      <c r="J3" s="168"/>
      <c r="K3" s="168"/>
      <c r="L3" s="168"/>
      <c r="M3" s="168"/>
      <c r="N3" s="169"/>
    </row>
    <row r="4" spans="1:14" s="92" customFormat="1" ht="16.5" customHeight="1">
      <c r="A4" s="136">
        <v>26</v>
      </c>
      <c r="B4" s="137" t="s">
        <v>323</v>
      </c>
      <c r="C4" s="166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</row>
    <row r="5" spans="1:14" s="92" customFormat="1" ht="33.75" customHeight="1">
      <c r="A5" s="127">
        <v>31</v>
      </c>
      <c r="B5" s="127" t="s">
        <v>326</v>
      </c>
      <c r="C5" s="126" t="s">
        <v>204</v>
      </c>
      <c r="D5" s="174" t="s">
        <v>331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s="92" customFormat="1" ht="32.25" customHeight="1">
      <c r="A6" s="138">
        <v>35</v>
      </c>
      <c r="B6" s="139" t="s">
        <v>327</v>
      </c>
      <c r="C6" s="140" t="s">
        <v>281</v>
      </c>
      <c r="D6" s="176" t="s">
        <v>330</v>
      </c>
      <c r="E6" s="177"/>
      <c r="F6" s="177"/>
      <c r="G6" s="177"/>
      <c r="H6" s="177"/>
      <c r="I6" s="177"/>
      <c r="J6" s="177"/>
      <c r="K6" s="177"/>
      <c r="L6" s="177"/>
      <c r="M6" s="177"/>
      <c r="N6" s="178"/>
    </row>
    <row r="7" spans="1:14" s="94" customFormat="1" ht="16.5" customHeight="1">
      <c r="A7" s="125"/>
      <c r="B7" s="119"/>
      <c r="C7" s="118"/>
      <c r="D7" s="119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6.5" customHeight="1">
      <c r="A8" s="45"/>
      <c r="B8" s="45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ht="16.5" customHeight="1">
      <c r="A9" s="45"/>
      <c r="B9" s="45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6.5" customHeight="1">
      <c r="A10" s="45"/>
      <c r="B10" s="45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ht="16.5" customHeight="1">
      <c r="A11" s="45"/>
      <c r="B11" s="45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16.5" customHeight="1">
      <c r="A12" s="45"/>
      <c r="B12" s="45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5" s="42" customFormat="1" ht="16.5" customHeight="1">
      <c r="A13" s="45"/>
      <c r="B13" s="45"/>
      <c r="C13" s="39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4" s="42" customFormat="1" ht="16.5" customHeight="1">
      <c r="A14" s="45"/>
      <c r="B14" s="45"/>
      <c r="C14" s="39"/>
      <c r="D14" s="43"/>
    </row>
    <row r="15" spans="1:4" s="42" customFormat="1" ht="16.5" customHeight="1">
      <c r="A15" s="45"/>
      <c r="B15" s="45"/>
      <c r="C15" s="39"/>
      <c r="D15" s="45"/>
    </row>
    <row r="16" spans="1:4" s="42" customFormat="1" ht="16.5">
      <c r="A16" s="45"/>
      <c r="B16" s="45"/>
      <c r="C16" s="39"/>
      <c r="D16" s="45"/>
    </row>
    <row r="17" spans="1:14" s="91" customFormat="1" ht="16.5">
      <c r="A17" s="45"/>
      <c r="B17" s="45"/>
      <c r="C17" s="118"/>
      <c r="D17" s="119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3:15" s="45" customFormat="1" ht="16.5">
      <c r="C18" s="118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42"/>
    </row>
    <row r="19" spans="1:15" s="45" customFormat="1" ht="16.5">
      <c r="A19" s="39"/>
      <c r="C19" s="3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s="45" customFormat="1" ht="16.5">
      <c r="A20" s="39"/>
      <c r="C20" s="3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4" s="42" customFormat="1" ht="16.5">
      <c r="A21" s="39"/>
      <c r="B21" s="45"/>
      <c r="C21" s="39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3" s="42" customFormat="1" ht="16.5">
      <c r="A22" s="39"/>
      <c r="B22" s="45"/>
      <c r="C22" s="39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5" s="45" customFormat="1" ht="16.5">
      <c r="A23" s="39"/>
      <c r="C23" s="39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s="42" customFormat="1" ht="16.5">
      <c r="A24" s="39"/>
      <c r="B24" s="45"/>
      <c r="C24" s="3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3" s="45" customFormat="1" ht="16.5">
      <c r="A25" s="39"/>
      <c r="C25" s="39"/>
    </row>
    <row r="26" spans="1:8" s="42" customFormat="1" ht="16.5">
      <c r="A26" s="39"/>
      <c r="B26" s="45"/>
      <c r="C26" s="39"/>
      <c r="D26" s="45"/>
      <c r="E26" s="45"/>
      <c r="F26" s="45"/>
      <c r="G26" s="45"/>
      <c r="H26" s="45"/>
    </row>
    <row r="27" spans="1:15" s="42" customFormat="1" ht="16.5">
      <c r="A27" s="39"/>
      <c r="B27" s="45"/>
      <c r="C27" s="39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s="42" customFormat="1" ht="16.5">
      <c r="A28" s="39"/>
      <c r="B28" s="45"/>
      <c r="C28" s="3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3" s="45" customFormat="1" ht="16.5">
      <c r="A29" s="39"/>
      <c r="C29" s="39"/>
    </row>
    <row r="30" spans="1:6" s="42" customFormat="1" ht="16.5">
      <c r="A30" s="39"/>
      <c r="B30" s="41"/>
      <c r="C30" s="39"/>
      <c r="D30" s="40"/>
      <c r="E30" s="39"/>
      <c r="F30" s="39"/>
    </row>
    <row r="31" spans="1:4" s="42" customFormat="1" ht="16.5">
      <c r="A31" s="39"/>
      <c r="B31" s="45"/>
      <c r="C31" s="39"/>
      <c r="D31" s="45"/>
    </row>
    <row r="32" spans="1:15" s="45" customFormat="1" ht="16.5">
      <c r="A32" s="39"/>
      <c r="C32" s="39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4" s="42" customFormat="1" ht="16.5">
      <c r="A33" s="39"/>
      <c r="B33" s="45"/>
      <c r="C33" s="39"/>
      <c r="D33" s="45"/>
    </row>
    <row r="34" spans="1:3" s="45" customFormat="1" ht="16.5">
      <c r="A34" s="39"/>
      <c r="C34" s="39"/>
    </row>
    <row r="35" spans="1:15" s="42" customFormat="1" ht="16.5">
      <c r="A35" s="39"/>
      <c r="B35" s="40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4" s="42" customFormat="1" ht="16.5">
      <c r="A36" s="39"/>
      <c r="B36" s="45"/>
      <c r="C36" s="39"/>
      <c r="D36" s="45"/>
    </row>
    <row r="37" spans="1:15" s="42" customFormat="1" ht="16.5">
      <c r="A37" s="39"/>
      <c r="B37" s="45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3" s="45" customFormat="1" ht="16.5">
      <c r="A38" s="39"/>
      <c r="C38" s="39"/>
    </row>
    <row r="39" spans="1:15" s="45" customFormat="1" ht="16.5">
      <c r="A39" s="39"/>
      <c r="C39" s="39"/>
      <c r="D39" s="43"/>
      <c r="O39" s="42"/>
    </row>
    <row r="40" spans="1:4" s="42" customFormat="1" ht="16.5">
      <c r="A40" s="39"/>
      <c r="B40" s="45"/>
      <c r="C40" s="39"/>
      <c r="D40" s="43"/>
    </row>
    <row r="41" s="45" customFormat="1" ht="16.5">
      <c r="A41" s="39"/>
    </row>
    <row r="42" s="45" customFormat="1" ht="16.5">
      <c r="A42" s="39"/>
    </row>
  </sheetData>
  <sheetProtection/>
  <mergeCells count="5">
    <mergeCell ref="C3:C4"/>
    <mergeCell ref="D3:N4"/>
    <mergeCell ref="D2:N2"/>
    <mergeCell ref="D5:N5"/>
    <mergeCell ref="D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RUINEUDE</cp:lastModifiedBy>
  <dcterms:created xsi:type="dcterms:W3CDTF">2010-10-12T09:29:11Z</dcterms:created>
  <dcterms:modified xsi:type="dcterms:W3CDTF">2013-01-15T14:46:32Z</dcterms:modified>
  <cp:category/>
  <cp:version/>
  <cp:contentType/>
  <cp:contentStatus/>
</cp:coreProperties>
</file>